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universidadevigo-my.sharepoint.com/personal/mariaseijas_uvigo_gal/Documents/Vicedecanato de calidade/Calidade/Cadro de mando FFT R1 DE-02/Curso 2024-2025/"/>
    </mc:Choice>
  </mc:AlternateContent>
  <xr:revisionPtr revIDLastSave="375" documentId="8_{F26CC87A-0C97-4AC7-A3F3-8A24725FC64A}" xr6:coauthVersionLast="47" xr6:coauthVersionMax="47" xr10:uidLastSave="{004AC342-1E97-4016-8CF2-00B35153B041}"/>
  <bookViews>
    <workbookView xWindow="-120" yWindow="-120" windowWidth="29040" windowHeight="15840" tabRatio="788" activeTab="8" xr2:uid="{00000000-000D-0000-FFFF-FFFF00000000}"/>
  </bookViews>
  <sheets>
    <sheet name="Portada" sheetId="23" r:id="rId1"/>
    <sheet name="Centro" sheetId="1" r:id="rId2"/>
    <sheet name="GLEstran" sheetId="3" r:id="rId3"/>
    <sheet name="GTraduc" sheetId="4" r:id="rId4"/>
    <sheet name="GFiloApli" sheetId="5" r:id="rId5"/>
    <sheet name="MTraduMulti" sheetId="15" r:id="rId6"/>
    <sheet name="MEstIngles" sheetId="16" r:id="rId7"/>
    <sheet name="MLinguistica" sheetId="17" r:id="rId8"/>
    <sheet name="MComunicInt" sheetId="18" r:id="rId9"/>
    <sheet name="Anexos 1" sheetId="22" r:id="rId10"/>
    <sheet name="Anexos 2" sheetId="25" r:id="rId11"/>
    <sheet name="Anexos 3" sheetId="26" r:id="rId12"/>
    <sheet name="Resumo" sheetId="7" r:id="rId13"/>
    <sheet name="Procedementos" sheetId="2" r:id="rId14"/>
  </sheets>
  <definedNames>
    <definedName name="_xlnm._FilterDatabase" localSheetId="1" hidden="1">Centro!$A$5:$H$34</definedName>
    <definedName name="_xlnm._FilterDatabase" localSheetId="4" hidden="1">GFiloApli!$A$5:$P$97</definedName>
    <definedName name="_xlnm._FilterDatabase" localSheetId="2" hidden="1">GLEstran!$A$5:$P$97</definedName>
    <definedName name="_xlnm._FilterDatabase" localSheetId="3" hidden="1">GTraduc!$A$5:$P$97</definedName>
    <definedName name="_xlnm._FilterDatabase" localSheetId="8" hidden="1">MComunicInt!$A$5:$P$97</definedName>
    <definedName name="_xlnm._FilterDatabase" localSheetId="6" hidden="1">MEstIngles!$A$5:$P$97</definedName>
    <definedName name="_xlnm._FilterDatabase" localSheetId="7" hidden="1">MLinguistica!$A$5:$P$97</definedName>
    <definedName name="_xlnm._FilterDatabase" localSheetId="5" hidden="1">MTraduMulti!$A$5:$P$97</definedName>
    <definedName name="_xlnm._FilterDatabase" localSheetId="13" hidden="1">Procedementos!$A$6:$N$72</definedName>
    <definedName name="_xlnm._FilterDatabase" localSheetId="12" hidden="1">Resumo!$A$5:$AG$39</definedName>
    <definedName name="_xlnm.Print_Area" localSheetId="1">Centro!$A$1:$H$34</definedName>
    <definedName name="_xlnm.Print_Area" localSheetId="4">GFiloApli!$A$1:$C$95</definedName>
    <definedName name="_xlnm.Print_Area" localSheetId="2">GLEstran!$A$1:$H$97</definedName>
    <definedName name="_xlnm.Print_Area" localSheetId="3">GTraduc!$A$1:$C$95</definedName>
    <definedName name="_xlnm.Print_Area" localSheetId="8">MComunicInt!$A$1:$C$96</definedName>
    <definedName name="_xlnm.Print_Area" localSheetId="6">MEstIngles!$A$1:$C$96</definedName>
    <definedName name="_xlnm.Print_Area" localSheetId="7">MLinguistica!$A$1:$C$96</definedName>
    <definedName name="_xlnm.Print_Area" localSheetId="5">MTraduMulti!$A$1:$C$96</definedName>
    <definedName name="_xlnm.Print_Area" localSheetId="12">Resumo!$A$1:$C$41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7" i="25" l="1"/>
  <c r="AZ17" i="25"/>
  <c r="AY18" i="25"/>
  <c r="AZ18" i="25"/>
  <c r="AY19" i="25"/>
  <c r="AZ19" i="25"/>
  <c r="AY20" i="25"/>
  <c r="AZ20" i="25"/>
  <c r="AY21" i="25"/>
  <c r="AZ21" i="25"/>
  <c r="AY22" i="25"/>
  <c r="AZ22" i="25"/>
  <c r="AY23" i="25"/>
  <c r="AZ23" i="25"/>
  <c r="AY24" i="25"/>
  <c r="AZ24" i="25"/>
  <c r="AY25" i="25"/>
  <c r="AZ25" i="25"/>
  <c r="AY26" i="25"/>
  <c r="AZ26" i="25"/>
  <c r="AC16" i="25"/>
  <c r="AC17" i="25"/>
  <c r="AC18" i="25"/>
  <c r="AC19" i="25"/>
  <c r="AC20" i="25"/>
  <c r="AC21" i="25"/>
  <c r="AC22" i="25"/>
  <c r="R64" i="25"/>
  <c r="S64" i="25"/>
  <c r="R65" i="25"/>
  <c r="S65" i="25"/>
  <c r="R66" i="25"/>
  <c r="S66" i="25"/>
  <c r="R67" i="25"/>
  <c r="S67" i="25"/>
  <c r="R68" i="25"/>
  <c r="S68" i="25"/>
  <c r="R69" i="25"/>
  <c r="S69" i="25"/>
  <c r="R70" i="25"/>
  <c r="S70" i="25"/>
  <c r="R71" i="25"/>
  <c r="S71" i="25"/>
  <c r="R72" i="25"/>
  <c r="S72" i="25"/>
  <c r="R73" i="25"/>
  <c r="S73" i="25"/>
  <c r="R74" i="25"/>
  <c r="S74" i="25"/>
  <c r="R75" i="25"/>
  <c r="S75" i="25"/>
  <c r="R76" i="25"/>
  <c r="S76" i="25"/>
  <c r="R77" i="25"/>
  <c r="S77" i="25"/>
  <c r="R78" i="25"/>
  <c r="S78" i="25"/>
  <c r="R79" i="25"/>
  <c r="S79" i="25"/>
  <c r="R80" i="25"/>
  <c r="S80" i="25"/>
  <c r="R81" i="25"/>
  <c r="S81" i="25"/>
  <c r="AC195" i="25"/>
  <c r="AD195" i="25"/>
  <c r="AC196" i="25"/>
  <c r="AD196" i="25"/>
  <c r="R12" i="25"/>
  <c r="R13" i="25"/>
  <c r="R14" i="25"/>
  <c r="R15" i="25"/>
  <c r="R16" i="25"/>
  <c r="N48" i="2" l="1"/>
  <c r="H11" i="25"/>
  <c r="H10" i="25"/>
  <c r="H9" i="25"/>
  <c r="H8" i="25"/>
  <c r="BJ18" i="25" l="1"/>
  <c r="K27" i="1"/>
  <c r="J27" i="1"/>
  <c r="L27" i="1" s="1"/>
  <c r="P39" i="7" s="1"/>
  <c r="F27" i="1"/>
  <c r="H27" i="1" s="1"/>
  <c r="G27" i="1"/>
  <c r="AB12" i="7"/>
  <c r="CH12" i="7"/>
  <c r="CG12" i="7"/>
  <c r="CF12" i="7"/>
  <c r="CE12" i="7"/>
  <c r="CD12" i="7"/>
  <c r="CC12" i="7"/>
  <c r="CB12" i="7"/>
  <c r="W12" i="7"/>
  <c r="V12" i="7"/>
  <c r="U12" i="7"/>
  <c r="T12" i="7"/>
  <c r="S12" i="7"/>
  <c r="R12" i="7"/>
  <c r="Q12" i="7"/>
  <c r="P20" i="4"/>
  <c r="D13" i="23"/>
  <c r="D14" i="23"/>
  <c r="D12" i="23"/>
  <c r="N64" i="2"/>
  <c r="N60" i="2"/>
  <c r="N61" i="2" s="1"/>
  <c r="N55" i="2"/>
  <c r="N56" i="2" s="1"/>
  <c r="N57" i="2" s="1"/>
  <c r="N52" i="2"/>
  <c r="N44" i="2"/>
  <c r="N41" i="2"/>
  <c r="N38" i="2"/>
  <c r="N39" i="2" s="1"/>
  <c r="N36" i="2"/>
  <c r="N35" i="2"/>
  <c r="N33" i="2"/>
  <c r="N31" i="2"/>
  <c r="N28" i="2"/>
  <c r="N26" i="2"/>
  <c r="N24" i="2"/>
  <c r="N20" i="2"/>
  <c r="N18" i="2"/>
  <c r="N12" i="2"/>
  <c r="N13" i="2" s="1"/>
  <c r="N14" i="2" s="1"/>
  <c r="N15" i="2" s="1"/>
  <c r="N10" i="2"/>
  <c r="CH39" i="7"/>
  <c r="AG39" i="7"/>
  <c r="W39" i="7"/>
  <c r="M39" i="7"/>
  <c r="CT35" i="7"/>
  <c r="CH35" i="7"/>
  <c r="BH35" i="7"/>
  <c r="AG35" i="7"/>
  <c r="W35" i="7"/>
  <c r="M35" i="7"/>
  <c r="W34" i="7"/>
  <c r="M34" i="7"/>
  <c r="BH34" i="7" s="1"/>
  <c r="AG33" i="7"/>
  <c r="W33" i="7"/>
  <c r="M33" i="7"/>
  <c r="CT31" i="7"/>
  <c r="CH31" i="7"/>
  <c r="BH31" i="7"/>
  <c r="AG31" i="7"/>
  <c r="W31" i="7"/>
  <c r="M31" i="7"/>
  <c r="AG30" i="7"/>
  <c r="CT30" i="7" s="1"/>
  <c r="W30" i="7"/>
  <c r="M30" i="7"/>
  <c r="BH30" i="7" s="1"/>
  <c r="W29" i="7"/>
  <c r="M29" i="7"/>
  <c r="W28" i="7"/>
  <c r="CH28" i="7" s="1"/>
  <c r="M28" i="7"/>
  <c r="BH28" i="7" s="1"/>
  <c r="CT24" i="7"/>
  <c r="CH24" i="7"/>
  <c r="BH24" i="7"/>
  <c r="AG24" i="7"/>
  <c r="W24" i="7"/>
  <c r="M24" i="7"/>
  <c r="AG23" i="7"/>
  <c r="CT23" i="7" s="1"/>
  <c r="W23" i="7"/>
  <c r="CH23" i="7" s="1"/>
  <c r="M23" i="7"/>
  <c r="CT22" i="7"/>
  <c r="CH22" i="7"/>
  <c r="BH22" i="7"/>
  <c r="AG22" i="7"/>
  <c r="W22" i="7"/>
  <c r="M22" i="7"/>
  <c r="CT21" i="7"/>
  <c r="CH21" i="7"/>
  <c r="BH21" i="7"/>
  <c r="AG21" i="7"/>
  <c r="W21" i="7"/>
  <c r="M21" i="7"/>
  <c r="W20" i="7"/>
  <c r="M20" i="7"/>
  <c r="BH20" i="7" s="1"/>
  <c r="AG19" i="7"/>
  <c r="CT18" i="7"/>
  <c r="CH18" i="7"/>
  <c r="BH18" i="7"/>
  <c r="AG18" i="7"/>
  <c r="W18" i="7"/>
  <c r="M18" i="7"/>
  <c r="CT14" i="7"/>
  <c r="CH14" i="7"/>
  <c r="BH14" i="7"/>
  <c r="AG14" i="7"/>
  <c r="W14" i="7"/>
  <c r="M14" i="7"/>
  <c r="BH13" i="7"/>
  <c r="M13" i="7"/>
  <c r="CT12" i="7"/>
  <c r="BH12" i="7"/>
  <c r="AG12" i="7"/>
  <c r="M12" i="7"/>
  <c r="CT11" i="7"/>
  <c r="BH11" i="7"/>
  <c r="AG11" i="7"/>
  <c r="M11" i="7"/>
  <c r="CT10" i="7"/>
  <c r="CH10" i="7"/>
  <c r="BH10" i="7"/>
  <c r="AG10" i="7"/>
  <c r="W10" i="7"/>
  <c r="M10" i="7"/>
  <c r="CT8" i="7"/>
  <c r="BH8" i="7"/>
  <c r="AG8" i="7"/>
  <c r="M8" i="7"/>
  <c r="W7" i="7"/>
  <c r="CH7" i="7" s="1"/>
  <c r="M7" i="7"/>
  <c r="BH7" i="7" s="1"/>
  <c r="AF39" i="7"/>
  <c r="CS35" i="7"/>
  <c r="CG35" i="7"/>
  <c r="BG35" i="7"/>
  <c r="AF35" i="7"/>
  <c r="V35" i="7"/>
  <c r="L35" i="7"/>
  <c r="AF34" i="7"/>
  <c r="CS34" i="7" s="1"/>
  <c r="V34" i="7"/>
  <c r="L34" i="7"/>
  <c r="BG34" i="7" s="1"/>
  <c r="AF33" i="7"/>
  <c r="V33" i="7"/>
  <c r="L33" i="7"/>
  <c r="CS31" i="7"/>
  <c r="CG31" i="7"/>
  <c r="BG31" i="7"/>
  <c r="AF31" i="7"/>
  <c r="V31" i="7"/>
  <c r="L31" i="7"/>
  <c r="AF30" i="7"/>
  <c r="V30" i="7"/>
  <c r="L30" i="7"/>
  <c r="V29" i="7"/>
  <c r="L29" i="7"/>
  <c r="V28" i="7"/>
  <c r="CG28" i="7" s="1"/>
  <c r="L28" i="7"/>
  <c r="BG28" i="7" s="1"/>
  <c r="CS24" i="7"/>
  <c r="CG24" i="7"/>
  <c r="BG24" i="7"/>
  <c r="AF24" i="7"/>
  <c r="V24" i="7"/>
  <c r="L24" i="7"/>
  <c r="V23" i="7"/>
  <c r="CG23" i="7" s="1"/>
  <c r="L23" i="7"/>
  <c r="CS22" i="7"/>
  <c r="CG22" i="7"/>
  <c r="BG22" i="7"/>
  <c r="AF22" i="7"/>
  <c r="V22" i="7"/>
  <c r="L22" i="7"/>
  <c r="CS21" i="7"/>
  <c r="CG21" i="7"/>
  <c r="BG21" i="7"/>
  <c r="AF21" i="7"/>
  <c r="V21" i="7"/>
  <c r="L21" i="7"/>
  <c r="V20" i="7"/>
  <c r="CG20" i="7" s="1"/>
  <c r="L20" i="7"/>
  <c r="BG20" i="7" s="1"/>
  <c r="CS18" i="7"/>
  <c r="CG18" i="7"/>
  <c r="BG18" i="7"/>
  <c r="AF18" i="7"/>
  <c r="V18" i="7"/>
  <c r="L18" i="7"/>
  <c r="CS14" i="7"/>
  <c r="CG14" i="7"/>
  <c r="BG14" i="7"/>
  <c r="AF14" i="7"/>
  <c r="V14" i="7"/>
  <c r="L14" i="7"/>
  <c r="CS13" i="7"/>
  <c r="BG13" i="7"/>
  <c r="AF13" i="7"/>
  <c r="L13" i="7"/>
  <c r="CS12" i="7"/>
  <c r="BG12" i="7"/>
  <c r="AF12" i="7"/>
  <c r="L12" i="7"/>
  <c r="CS11" i="7"/>
  <c r="BG11" i="7"/>
  <c r="AF11" i="7"/>
  <c r="L11" i="7"/>
  <c r="CS10" i="7"/>
  <c r="CG10" i="7"/>
  <c r="BG10" i="7"/>
  <c r="AF10" i="7"/>
  <c r="V10" i="7"/>
  <c r="L10" i="7"/>
  <c r="CS8" i="7"/>
  <c r="CG8" i="7"/>
  <c r="BG8" i="7"/>
  <c r="AF8" i="7"/>
  <c r="V8" i="7"/>
  <c r="L8" i="7"/>
  <c r="V7" i="7"/>
  <c r="CG7" i="7" s="1"/>
  <c r="L7" i="7"/>
  <c r="BG7" i="7" s="1"/>
  <c r="AE39" i="7"/>
  <c r="CR35" i="7"/>
  <c r="CF35" i="7"/>
  <c r="BF35" i="7"/>
  <c r="AE35" i="7"/>
  <c r="U35" i="7"/>
  <c r="K35" i="7"/>
  <c r="U34" i="7"/>
  <c r="K34" i="7"/>
  <c r="AE33" i="7"/>
  <c r="U33" i="7"/>
  <c r="K33" i="7"/>
  <c r="CR31" i="7"/>
  <c r="CF31" i="7"/>
  <c r="BF31" i="7"/>
  <c r="AE31" i="7"/>
  <c r="U31" i="7"/>
  <c r="K31" i="7"/>
  <c r="U30" i="7"/>
  <c r="CF30" i="7" s="1"/>
  <c r="K30" i="7"/>
  <c r="U29" i="7"/>
  <c r="K29" i="7"/>
  <c r="U28" i="7"/>
  <c r="CF28" i="7" s="1"/>
  <c r="K28" i="7"/>
  <c r="BF28" i="7" s="1"/>
  <c r="CR24" i="7"/>
  <c r="CF24" i="7"/>
  <c r="BF24" i="7"/>
  <c r="AE24" i="7"/>
  <c r="U24" i="7"/>
  <c r="K24" i="7"/>
  <c r="U23" i="7"/>
  <c r="CF23" i="7" s="1"/>
  <c r="K23" i="7"/>
  <c r="BF23" i="7" s="1"/>
  <c r="CR22" i="7"/>
  <c r="CF22" i="7"/>
  <c r="BF22" i="7"/>
  <c r="AE22" i="7"/>
  <c r="U22" i="7"/>
  <c r="K22" i="7"/>
  <c r="CR21" i="7"/>
  <c r="CF21" i="7"/>
  <c r="BF21" i="7"/>
  <c r="AE21" i="7"/>
  <c r="U21" i="7"/>
  <c r="K21" i="7"/>
  <c r="U20" i="7"/>
  <c r="CF20" i="7" s="1"/>
  <c r="K20" i="7"/>
  <c r="BF20" i="7" s="1"/>
  <c r="CR18" i="7"/>
  <c r="CF18" i="7"/>
  <c r="BF18" i="7"/>
  <c r="AE18" i="7"/>
  <c r="U18" i="7"/>
  <c r="K18" i="7"/>
  <c r="CR14" i="7"/>
  <c r="CF14" i="7"/>
  <c r="BF14" i="7"/>
  <c r="AE14" i="7"/>
  <c r="U14" i="7"/>
  <c r="K14" i="7"/>
  <c r="BF13" i="7"/>
  <c r="K13" i="7"/>
  <c r="CR12" i="7"/>
  <c r="BF12" i="7"/>
  <c r="AE12" i="7"/>
  <c r="K12" i="7"/>
  <c r="CR11" i="7"/>
  <c r="BF11" i="7"/>
  <c r="AE11" i="7"/>
  <c r="K11" i="7"/>
  <c r="CF10" i="7"/>
  <c r="BF10" i="7"/>
  <c r="U10" i="7"/>
  <c r="K10" i="7"/>
  <c r="CR8" i="7"/>
  <c r="BF8" i="7"/>
  <c r="AE8" i="7"/>
  <c r="K8" i="7"/>
  <c r="U7" i="7"/>
  <c r="CF7" i="7" s="1"/>
  <c r="K7" i="7"/>
  <c r="AD39" i="7"/>
  <c r="CQ35" i="7"/>
  <c r="CE35" i="7"/>
  <c r="BE35" i="7"/>
  <c r="AD35" i="7"/>
  <c r="T35" i="7"/>
  <c r="J35" i="7"/>
  <c r="AD34" i="7"/>
  <c r="CQ34" i="7" s="1"/>
  <c r="T34" i="7"/>
  <c r="CE34" i="7" s="1"/>
  <c r="J34" i="7"/>
  <c r="AD33" i="7"/>
  <c r="T33" i="7"/>
  <c r="J33" i="7"/>
  <c r="CQ31" i="7"/>
  <c r="CE31" i="7"/>
  <c r="BE31" i="7"/>
  <c r="AD31" i="7"/>
  <c r="T31" i="7"/>
  <c r="J31" i="7"/>
  <c r="AD30" i="7"/>
  <c r="CQ30" i="7" s="1"/>
  <c r="T30" i="7"/>
  <c r="CE30" i="7" s="1"/>
  <c r="J30" i="7"/>
  <c r="BE30" i="7" s="1"/>
  <c r="T29" i="7"/>
  <c r="J29" i="7"/>
  <c r="T28" i="7"/>
  <c r="J28" i="7"/>
  <c r="CQ24" i="7"/>
  <c r="CE24" i="7"/>
  <c r="BE24" i="7"/>
  <c r="AD24" i="7"/>
  <c r="T24" i="7"/>
  <c r="J24" i="7"/>
  <c r="T23" i="7"/>
  <c r="CE23" i="7" s="1"/>
  <c r="J23" i="7"/>
  <c r="CQ22" i="7"/>
  <c r="CE22" i="7"/>
  <c r="BE22" i="7"/>
  <c r="AD22" i="7"/>
  <c r="T22" i="7"/>
  <c r="J22" i="7"/>
  <c r="CQ21" i="7"/>
  <c r="CE21" i="7"/>
  <c r="BE21" i="7"/>
  <c r="AD21" i="7"/>
  <c r="T21" i="7"/>
  <c r="J21" i="7"/>
  <c r="T20" i="7"/>
  <c r="CE20" i="7" s="1"/>
  <c r="J20" i="7"/>
  <c r="BE20" i="7" s="1"/>
  <c r="AD19" i="7"/>
  <c r="CQ19" i="7" s="1"/>
  <c r="CQ18" i="7"/>
  <c r="CE18" i="7"/>
  <c r="BE18" i="7"/>
  <c r="AD18" i="7"/>
  <c r="T18" i="7"/>
  <c r="J18" i="7"/>
  <c r="CQ14" i="7"/>
  <c r="CE14" i="7"/>
  <c r="BE14" i="7"/>
  <c r="AD14" i="7"/>
  <c r="T14" i="7"/>
  <c r="J14" i="7"/>
  <c r="BE13" i="7"/>
  <c r="J13" i="7"/>
  <c r="CQ12" i="7"/>
  <c r="BE12" i="7"/>
  <c r="AD12" i="7"/>
  <c r="J12" i="7"/>
  <c r="CQ11" i="7"/>
  <c r="BE11" i="7"/>
  <c r="AD11" i="7"/>
  <c r="J11" i="7"/>
  <c r="CQ10" i="7"/>
  <c r="CE10" i="7"/>
  <c r="BE10" i="7"/>
  <c r="AD10" i="7"/>
  <c r="T10" i="7"/>
  <c r="J10" i="7"/>
  <c r="BE8" i="7"/>
  <c r="J8" i="7"/>
  <c r="T7" i="7"/>
  <c r="J7" i="7"/>
  <c r="BE7" i="7" s="1"/>
  <c r="AC39" i="7"/>
  <c r="CP35" i="7"/>
  <c r="CD35" i="7"/>
  <c r="BD35" i="7"/>
  <c r="AC35" i="7"/>
  <c r="S35" i="7"/>
  <c r="I35" i="7"/>
  <c r="AC34" i="7"/>
  <c r="S34" i="7"/>
  <c r="CD34" i="7" s="1"/>
  <c r="I34" i="7"/>
  <c r="BD34" i="7" s="1"/>
  <c r="AC33" i="7"/>
  <c r="S33" i="7"/>
  <c r="I33" i="7"/>
  <c r="CP31" i="7"/>
  <c r="CD31" i="7"/>
  <c r="BD31" i="7"/>
  <c r="AC31" i="7"/>
  <c r="S31" i="7"/>
  <c r="I31" i="7"/>
  <c r="AC30" i="7"/>
  <c r="CP30" i="7" s="1"/>
  <c r="S30" i="7"/>
  <c r="CD30" i="7" s="1"/>
  <c r="I30" i="7"/>
  <c r="BD30" i="7" s="1"/>
  <c r="S29" i="7"/>
  <c r="I29" i="7"/>
  <c r="AC28" i="7"/>
  <c r="CP28" i="7" s="1"/>
  <c r="S28" i="7"/>
  <c r="CD28" i="7" s="1"/>
  <c r="I28" i="7"/>
  <c r="BD28" i="7" s="1"/>
  <c r="CP24" i="7"/>
  <c r="CD24" i="7"/>
  <c r="BD24" i="7"/>
  <c r="AC24" i="7"/>
  <c r="S24" i="7"/>
  <c r="I24" i="7"/>
  <c r="S23" i="7"/>
  <c r="I23" i="7"/>
  <c r="BD23" i="7" s="1"/>
  <c r="CP22" i="7"/>
  <c r="CD22" i="7"/>
  <c r="BD22" i="7"/>
  <c r="AC22" i="7"/>
  <c r="S22" i="7"/>
  <c r="I22" i="7"/>
  <c r="CP21" i="7"/>
  <c r="CD21" i="7"/>
  <c r="BD21" i="7"/>
  <c r="AC21" i="7"/>
  <c r="S21" i="7"/>
  <c r="I21" i="7"/>
  <c r="S20" i="7"/>
  <c r="I20" i="7"/>
  <c r="AC19" i="7"/>
  <c r="CP19" i="7" s="1"/>
  <c r="CP18" i="7"/>
  <c r="CD18" i="7"/>
  <c r="BD18" i="7"/>
  <c r="AC18" i="7"/>
  <c r="S18" i="7"/>
  <c r="I18" i="7"/>
  <c r="CP14" i="7"/>
  <c r="CD14" i="7"/>
  <c r="BD14" i="7"/>
  <c r="AC14" i="7"/>
  <c r="S14" i="7"/>
  <c r="I14" i="7"/>
  <c r="BD13" i="7"/>
  <c r="I13" i="7"/>
  <c r="BD12" i="7"/>
  <c r="I12" i="7"/>
  <c r="CP11" i="7"/>
  <c r="BD11" i="7"/>
  <c r="AC11" i="7"/>
  <c r="I11" i="7"/>
  <c r="CD10" i="7"/>
  <c r="BD10" i="7"/>
  <c r="S10" i="7"/>
  <c r="I10" i="7"/>
  <c r="BD8" i="7"/>
  <c r="I8" i="7"/>
  <c r="S7" i="7"/>
  <c r="CD7" i="7" s="1"/>
  <c r="I7" i="7"/>
  <c r="AB39" i="7"/>
  <c r="CO35" i="7"/>
  <c r="CC35" i="7"/>
  <c r="BC35" i="7"/>
  <c r="AB35" i="7"/>
  <c r="R35" i="7"/>
  <c r="H35" i="7"/>
  <c r="AB34" i="7"/>
  <c r="H34" i="7"/>
  <c r="BC34" i="7" s="1"/>
  <c r="AB33" i="7"/>
  <c r="R33" i="7"/>
  <c r="H33" i="7"/>
  <c r="CO31" i="7"/>
  <c r="CC31" i="7"/>
  <c r="BC31" i="7"/>
  <c r="AB31" i="7"/>
  <c r="R31" i="7"/>
  <c r="H31" i="7"/>
  <c r="AB30" i="7"/>
  <c r="CO30" i="7" s="1"/>
  <c r="R30" i="7"/>
  <c r="H30" i="7"/>
  <c r="BC30" i="7" s="1"/>
  <c r="R29" i="7"/>
  <c r="H29" i="7"/>
  <c r="AB28" i="7"/>
  <c r="CO28" i="7" s="1"/>
  <c r="R28" i="7"/>
  <c r="CC28" i="7" s="1"/>
  <c r="H28" i="7"/>
  <c r="CO24" i="7"/>
  <c r="CC24" i="7"/>
  <c r="BC24" i="7"/>
  <c r="AB24" i="7"/>
  <c r="R24" i="7"/>
  <c r="H24" i="7"/>
  <c r="AB23" i="7"/>
  <c r="CO23" i="7" s="1"/>
  <c r="R23" i="7"/>
  <c r="CC23" i="7" s="1"/>
  <c r="H23" i="7"/>
  <c r="CO22" i="7"/>
  <c r="CC22" i="7"/>
  <c r="BC22" i="7"/>
  <c r="AB22" i="7"/>
  <c r="R22" i="7"/>
  <c r="H22" i="7"/>
  <c r="CO21" i="7"/>
  <c r="CC21" i="7"/>
  <c r="BC21" i="7"/>
  <c r="AB21" i="7"/>
  <c r="R21" i="7"/>
  <c r="H21" i="7"/>
  <c r="AB20" i="7"/>
  <c r="CO20" i="7" s="1"/>
  <c r="R20" i="7"/>
  <c r="CC20" i="7" s="1"/>
  <c r="H20" i="7"/>
  <c r="BC20" i="7" s="1"/>
  <c r="AB19" i="7"/>
  <c r="CO18" i="7"/>
  <c r="CC18" i="7"/>
  <c r="BC18" i="7"/>
  <c r="AB18" i="7"/>
  <c r="R18" i="7"/>
  <c r="H18" i="7"/>
  <c r="CO14" i="7"/>
  <c r="CC14" i="7"/>
  <c r="BC14" i="7"/>
  <c r="AB14" i="7"/>
  <c r="R14" i="7"/>
  <c r="H14" i="7"/>
  <c r="BC13" i="7"/>
  <c r="H13" i="7"/>
  <c r="CO12" i="7"/>
  <c r="BC12" i="7"/>
  <c r="H12" i="7"/>
  <c r="CO11" i="7"/>
  <c r="BC11" i="7"/>
  <c r="AB11" i="7"/>
  <c r="H11" i="7"/>
  <c r="CC10" i="7"/>
  <c r="BC10" i="7"/>
  <c r="R10" i="7"/>
  <c r="H10" i="7"/>
  <c r="BC8" i="7"/>
  <c r="H8" i="7"/>
  <c r="AB7" i="7"/>
  <c r="CO7" i="7" s="1"/>
  <c r="R7" i="7"/>
  <c r="H7" i="7"/>
  <c r="BC7" i="7" s="1"/>
  <c r="AA39" i="7"/>
  <c r="CN35" i="7"/>
  <c r="CB35" i="7"/>
  <c r="BB35" i="7"/>
  <c r="AA35" i="7"/>
  <c r="Q35" i="7"/>
  <c r="G35" i="7"/>
  <c r="AA34" i="7"/>
  <c r="CN34" i="7" s="1"/>
  <c r="Q34" i="7"/>
  <c r="G34" i="7"/>
  <c r="BB34" i="7" s="1"/>
  <c r="Q33" i="7"/>
  <c r="G33" i="7"/>
  <c r="CN31" i="7"/>
  <c r="CB31" i="7"/>
  <c r="BB31" i="7"/>
  <c r="AA31" i="7"/>
  <c r="Q31" i="7"/>
  <c r="G31" i="7"/>
  <c r="Q30" i="7"/>
  <c r="CB30" i="7" s="1"/>
  <c r="G30" i="7"/>
  <c r="BB30" i="7" s="1"/>
  <c r="Q29" i="7"/>
  <c r="G29" i="7"/>
  <c r="AA28" i="7"/>
  <c r="CN28" i="7" s="1"/>
  <c r="Q28" i="7"/>
  <c r="CB28" i="7" s="1"/>
  <c r="G28" i="7"/>
  <c r="CN24" i="7"/>
  <c r="CB24" i="7"/>
  <c r="BB24" i="7"/>
  <c r="AA24" i="7"/>
  <c r="Q24" i="7"/>
  <c r="G24" i="7"/>
  <c r="AA23" i="7"/>
  <c r="Q23" i="7"/>
  <c r="G23" i="7"/>
  <c r="BB23" i="7" s="1"/>
  <c r="CN22" i="7"/>
  <c r="CB22" i="7"/>
  <c r="BB22" i="7"/>
  <c r="AA22" i="7"/>
  <c r="Q22" i="7"/>
  <c r="G22" i="7"/>
  <c r="CN21" i="7"/>
  <c r="CB21" i="7"/>
  <c r="BB21" i="7"/>
  <c r="AA21" i="7"/>
  <c r="Q21" i="7"/>
  <c r="G21" i="7"/>
  <c r="AA20" i="7"/>
  <c r="CN20" i="7" s="1"/>
  <c r="Q20" i="7"/>
  <c r="G20" i="7"/>
  <c r="AA19" i="7"/>
  <c r="CN19" i="7" s="1"/>
  <c r="Q19" i="7"/>
  <c r="CB19" i="7" s="1"/>
  <c r="G19" i="7"/>
  <c r="BB19" i="7" s="1"/>
  <c r="CN18" i="7"/>
  <c r="CB18" i="7"/>
  <c r="BB18" i="7"/>
  <c r="AA18" i="7"/>
  <c r="Q18" i="7"/>
  <c r="G18" i="7"/>
  <c r="CN14" i="7"/>
  <c r="CB14" i="7"/>
  <c r="BB14" i="7"/>
  <c r="AA14" i="7"/>
  <c r="Q14" i="7"/>
  <c r="G14" i="7"/>
  <c r="BB13" i="7"/>
  <c r="G13" i="7"/>
  <c r="CN12" i="7"/>
  <c r="BB12" i="7"/>
  <c r="AA12" i="7"/>
  <c r="G12" i="7"/>
  <c r="CN11" i="7"/>
  <c r="BB11" i="7"/>
  <c r="AA11" i="7"/>
  <c r="G11" i="7"/>
  <c r="CN10" i="7"/>
  <c r="CB10" i="7"/>
  <c r="BB10" i="7"/>
  <c r="AA10" i="7"/>
  <c r="Q10" i="7"/>
  <c r="G10" i="7"/>
  <c r="BB8" i="7"/>
  <c r="G8" i="7"/>
  <c r="Q7" i="7"/>
  <c r="G7" i="7"/>
  <c r="BB7" i="7" s="1"/>
  <c r="F33" i="7"/>
  <c r="BF33" i="7" s="1"/>
  <c r="F32" i="7"/>
  <c r="Z29" i="7"/>
  <c r="P29" i="7"/>
  <c r="CE29" i="7" s="1"/>
  <c r="F29" i="7"/>
  <c r="BF29" i="7" s="1"/>
  <c r="P27" i="7"/>
  <c r="Q27" i="7" s="1"/>
  <c r="R27" i="7" s="1"/>
  <c r="S27" i="7" s="1"/>
  <c r="F27" i="7"/>
  <c r="G27" i="7" s="1"/>
  <c r="H27" i="7" s="1"/>
  <c r="I27" i="7" s="1"/>
  <c r="J27" i="7" s="1"/>
  <c r="K27" i="7" s="1"/>
  <c r="L27" i="7" s="1"/>
  <c r="M27" i="7" s="1"/>
  <c r="BH27" i="7" s="1"/>
  <c r="P26" i="7"/>
  <c r="F26" i="7"/>
  <c r="G26" i="7" s="1"/>
  <c r="H26" i="7" s="1"/>
  <c r="I26" i="7" s="1"/>
  <c r="P25" i="7"/>
  <c r="Q25" i="7" s="1"/>
  <c r="R25" i="7" s="1"/>
  <c r="S25" i="7" s="1"/>
  <c r="T25" i="7" s="1"/>
  <c r="U25" i="7" s="1"/>
  <c r="F25" i="7"/>
  <c r="CP34" i="7"/>
  <c r="CO34" i="7"/>
  <c r="CH34" i="7"/>
  <c r="CG34" i="7"/>
  <c r="CF34" i="7"/>
  <c r="CB34" i="7"/>
  <c r="BF34" i="7"/>
  <c r="BE34" i="7"/>
  <c r="BH33" i="7"/>
  <c r="BG33" i="7"/>
  <c r="BC33" i="7"/>
  <c r="CS30" i="7"/>
  <c r="CH30" i="7"/>
  <c r="CG30" i="7"/>
  <c r="CC30" i="7"/>
  <c r="BG30" i="7"/>
  <c r="BF30" i="7"/>
  <c r="BG29" i="7"/>
  <c r="BB29" i="7"/>
  <c r="CE28" i="7"/>
  <c r="BE28" i="7"/>
  <c r="BC28" i="7"/>
  <c r="BB28" i="7"/>
  <c r="CN23" i="7"/>
  <c r="CD23" i="7"/>
  <c r="CB23" i="7"/>
  <c r="BH23" i="7"/>
  <c r="BG23" i="7"/>
  <c r="BE23" i="7"/>
  <c r="BC23" i="7"/>
  <c r="CH20" i="7"/>
  <c r="CD20" i="7"/>
  <c r="CB20" i="7"/>
  <c r="BD20" i="7"/>
  <c r="BB20" i="7"/>
  <c r="CT19" i="7"/>
  <c r="CO19" i="7"/>
  <c r="CE7" i="7"/>
  <c r="CC7" i="7"/>
  <c r="CB7" i="7"/>
  <c r="BF7" i="7"/>
  <c r="BD7" i="7"/>
  <c r="G32" i="7"/>
  <c r="H32" i="7" s="1"/>
  <c r="I32" i="7" s="1"/>
  <c r="J32" i="7" s="1"/>
  <c r="K32" i="7" s="1"/>
  <c r="L32" i="7" s="1"/>
  <c r="M32" i="7" s="1"/>
  <c r="BH32" i="7" s="1"/>
  <c r="Q26" i="7"/>
  <c r="R26" i="7" s="1"/>
  <c r="S26" i="7" s="1"/>
  <c r="T26" i="7" s="1"/>
  <c r="U26" i="7" s="1"/>
  <c r="V26" i="7" s="1"/>
  <c r="W26" i="7" s="1"/>
  <c r="CH26" i="7" s="1"/>
  <c r="G25" i="7"/>
  <c r="H25" i="7" s="1"/>
  <c r="I25" i="7" s="1"/>
  <c r="J25" i="7" s="1"/>
  <c r="K25" i="7" s="1"/>
  <c r="L25" i="7" s="1"/>
  <c r="M25" i="7" s="1"/>
  <c r="BH25" i="7" s="1"/>
  <c r="CF29" i="7" l="1"/>
  <c r="V25" i="7"/>
  <c r="W25" i="7" s="1"/>
  <c r="CH25" i="7" s="1"/>
  <c r="CF25" i="7"/>
  <c r="BC29" i="7"/>
  <c r="BH29" i="7"/>
  <c r="BD29" i="7"/>
  <c r="BD33" i="7"/>
  <c r="BE29" i="7"/>
  <c r="J26" i="7"/>
  <c r="K26" i="7" s="1"/>
  <c r="L26" i="7" s="1"/>
  <c r="M26" i="7" s="1"/>
  <c r="BH26" i="7" s="1"/>
  <c r="BD26" i="7"/>
  <c r="T27" i="7"/>
  <c r="U27" i="7" s="1"/>
  <c r="V27" i="7" s="1"/>
  <c r="W27" i="7" s="1"/>
  <c r="CH27" i="7" s="1"/>
  <c r="CD27" i="7"/>
  <c r="BB25" i="7"/>
  <c r="CE26" i="7"/>
  <c r="BE25" i="7"/>
  <c r="CF26" i="7"/>
  <c r="BB32" i="7"/>
  <c r="BF25" i="7"/>
  <c r="BF32" i="7"/>
  <c r="BE33" i="7"/>
  <c r="CB25" i="7"/>
  <c r="CB26" i="7"/>
  <c r="CB29" i="7"/>
  <c r="BB33" i="7"/>
  <c r="BH39" i="7"/>
  <c r="F39" i="7"/>
  <c r="CC25" i="7"/>
  <c r="CG25" i="7"/>
  <c r="BE26" i="7"/>
  <c r="BD27" i="7"/>
  <c r="CC29" i="7"/>
  <c r="CG29" i="7"/>
  <c r="BC32" i="7"/>
  <c r="BG32" i="7"/>
  <c r="BC27" i="7"/>
  <c r="BG27" i="7"/>
  <c r="BC25" i="7"/>
  <c r="BG25" i="7"/>
  <c r="CD25" i="7"/>
  <c r="BB26" i="7"/>
  <c r="BF26" i="7"/>
  <c r="CC26" i="7"/>
  <c r="CG26" i="7"/>
  <c r="BE27" i="7"/>
  <c r="CB27" i="7"/>
  <c r="CD29" i="7"/>
  <c r="CH29" i="7"/>
  <c r="BD32" i="7"/>
  <c r="BD25" i="7"/>
  <c r="CE25" i="7"/>
  <c r="BC26" i="7"/>
  <c r="BG26" i="7"/>
  <c r="CD26" i="7"/>
  <c r="BB27" i="7"/>
  <c r="BF27" i="7"/>
  <c r="CC27" i="7"/>
  <c r="BE32" i="7"/>
  <c r="CG27" i="7" l="1"/>
  <c r="CF27" i="7"/>
  <c r="CE27" i="7"/>
  <c r="O32" i="18" l="1"/>
  <c r="O33" i="18"/>
  <c r="O35" i="18"/>
  <c r="O36" i="18"/>
  <c r="G32" i="18"/>
  <c r="G33" i="18"/>
  <c r="G35" i="18"/>
  <c r="G36" i="18"/>
  <c r="O32" i="16"/>
  <c r="O33" i="16"/>
  <c r="O35" i="16"/>
  <c r="O36" i="16"/>
  <c r="K32" i="16"/>
  <c r="K35" i="16"/>
  <c r="G32" i="16"/>
  <c r="G33" i="16"/>
  <c r="G35" i="16"/>
  <c r="G36" i="16"/>
  <c r="O32" i="15"/>
  <c r="O33" i="15"/>
  <c r="O35" i="15"/>
  <c r="O36" i="15"/>
  <c r="K35" i="15"/>
  <c r="G32" i="15"/>
  <c r="G33" i="15"/>
  <c r="G35" i="15"/>
  <c r="G36" i="15"/>
  <c r="O32" i="5"/>
  <c r="O33" i="5"/>
  <c r="O35" i="5"/>
  <c r="O36" i="5"/>
  <c r="K36" i="5"/>
  <c r="G32" i="5"/>
  <c r="G33" i="5"/>
  <c r="G35" i="5"/>
  <c r="G36" i="5"/>
  <c r="O32" i="4"/>
  <c r="O35" i="4"/>
  <c r="G32" i="4"/>
  <c r="G33" i="4"/>
  <c r="G35" i="4"/>
  <c r="G36" i="4"/>
  <c r="O32" i="3"/>
  <c r="O35" i="3"/>
  <c r="K32" i="3"/>
  <c r="K35" i="3"/>
  <c r="G32" i="3"/>
  <c r="G33" i="3"/>
  <c r="G35" i="3"/>
  <c r="G36" i="3"/>
  <c r="C14" i="25"/>
  <c r="C14" i="26"/>
  <c r="AD194" i="26"/>
  <c r="AC194" i="26"/>
  <c r="AD193" i="26"/>
  <c r="AC193" i="26"/>
  <c r="AD192" i="26"/>
  <c r="AC192" i="26"/>
  <c r="AD191" i="26"/>
  <c r="AC191" i="26"/>
  <c r="AD190" i="26"/>
  <c r="AC190" i="26"/>
  <c r="AD189" i="26"/>
  <c r="AC189" i="26"/>
  <c r="AD188" i="26"/>
  <c r="AC188" i="26"/>
  <c r="AD187" i="26"/>
  <c r="AC187" i="26"/>
  <c r="AD186" i="26"/>
  <c r="AC186" i="26"/>
  <c r="AD185" i="26"/>
  <c r="AC185" i="26"/>
  <c r="AD184" i="26"/>
  <c r="AC184" i="26"/>
  <c r="AD183" i="26"/>
  <c r="AC183" i="26"/>
  <c r="AD182" i="26"/>
  <c r="AC182" i="26"/>
  <c r="AD181" i="26"/>
  <c r="AC181" i="26"/>
  <c r="AD180" i="26"/>
  <c r="AC180" i="26"/>
  <c r="AD179" i="26"/>
  <c r="AC179" i="26"/>
  <c r="AD178" i="26"/>
  <c r="AC178" i="26"/>
  <c r="AD177" i="26"/>
  <c r="AC177" i="26"/>
  <c r="AD176" i="26"/>
  <c r="AC176" i="26"/>
  <c r="AD175" i="26"/>
  <c r="AC175" i="26"/>
  <c r="AD174" i="26"/>
  <c r="AC174" i="26"/>
  <c r="AD173" i="26"/>
  <c r="AC173" i="26"/>
  <c r="AD172" i="26"/>
  <c r="AC172" i="26"/>
  <c r="AD171" i="26"/>
  <c r="AC171" i="26"/>
  <c r="AD170" i="26"/>
  <c r="AC170" i="26"/>
  <c r="AD169" i="26"/>
  <c r="AC169" i="26"/>
  <c r="AD168" i="26"/>
  <c r="AC168" i="26"/>
  <c r="AD167" i="26"/>
  <c r="AC167" i="26"/>
  <c r="AD166" i="26"/>
  <c r="AC166" i="26"/>
  <c r="AD165" i="26"/>
  <c r="AC165" i="26"/>
  <c r="AD164" i="26"/>
  <c r="AC164" i="26"/>
  <c r="AD163" i="26"/>
  <c r="AC163" i="26"/>
  <c r="AD162" i="26"/>
  <c r="AC162" i="26"/>
  <c r="AD161" i="26"/>
  <c r="AC161" i="26"/>
  <c r="AD160" i="26"/>
  <c r="AC160" i="26"/>
  <c r="AD159" i="26"/>
  <c r="AC159" i="26"/>
  <c r="AD158" i="26"/>
  <c r="AC158" i="26"/>
  <c r="AD157" i="26"/>
  <c r="AC157" i="26"/>
  <c r="AD156" i="26"/>
  <c r="AC156" i="26"/>
  <c r="AD155" i="26"/>
  <c r="AC155" i="26"/>
  <c r="AD154" i="26"/>
  <c r="AC154" i="26"/>
  <c r="AD153" i="26"/>
  <c r="AC153" i="26"/>
  <c r="AD152" i="26"/>
  <c r="AC152" i="26"/>
  <c r="AD151" i="26"/>
  <c r="AC151" i="26"/>
  <c r="AD150" i="26"/>
  <c r="AC150" i="26"/>
  <c r="AD149" i="26"/>
  <c r="AC149" i="26"/>
  <c r="AD148" i="26"/>
  <c r="AC148" i="26"/>
  <c r="AD147" i="26"/>
  <c r="AC147" i="26"/>
  <c r="AD146" i="26"/>
  <c r="AC146" i="26"/>
  <c r="AD145" i="26"/>
  <c r="AC145" i="26"/>
  <c r="AD144" i="26"/>
  <c r="AC144" i="26"/>
  <c r="AD143" i="26"/>
  <c r="AC143" i="26"/>
  <c r="AD142" i="26"/>
  <c r="AC142" i="26"/>
  <c r="AD141" i="26"/>
  <c r="AC141" i="26"/>
  <c r="AD140" i="26"/>
  <c r="AC140" i="26"/>
  <c r="AD139" i="26"/>
  <c r="AC139" i="26"/>
  <c r="AD138" i="26"/>
  <c r="AC138" i="26"/>
  <c r="AD137" i="26"/>
  <c r="AC137" i="26"/>
  <c r="AD136" i="26"/>
  <c r="AC136" i="26"/>
  <c r="AD135" i="26"/>
  <c r="AC135" i="26"/>
  <c r="AD134" i="26"/>
  <c r="AC134" i="26"/>
  <c r="AD133" i="26"/>
  <c r="AC133" i="26"/>
  <c r="AD132" i="26"/>
  <c r="AC132" i="26"/>
  <c r="AD131" i="26"/>
  <c r="AC131" i="26"/>
  <c r="AD130" i="26"/>
  <c r="AC130" i="26"/>
  <c r="AD129" i="26"/>
  <c r="AC129" i="26"/>
  <c r="AD128" i="26"/>
  <c r="AC128" i="26"/>
  <c r="AD127" i="26"/>
  <c r="AC127" i="26"/>
  <c r="AD126" i="26"/>
  <c r="AC126" i="26"/>
  <c r="AD125" i="26"/>
  <c r="AC125" i="26"/>
  <c r="AD124" i="26"/>
  <c r="AC124" i="26"/>
  <c r="AD123" i="26"/>
  <c r="AC123" i="26"/>
  <c r="AD122" i="26"/>
  <c r="AC122" i="26"/>
  <c r="AD121" i="26"/>
  <c r="AC121" i="26"/>
  <c r="AD120" i="26"/>
  <c r="AC120" i="26"/>
  <c r="AD119" i="26"/>
  <c r="AC119" i="26"/>
  <c r="AD118" i="26"/>
  <c r="AC118" i="26"/>
  <c r="AD117" i="26"/>
  <c r="AC117" i="26"/>
  <c r="AD116" i="26"/>
  <c r="AC116" i="26"/>
  <c r="AD115" i="26"/>
  <c r="AC115" i="26"/>
  <c r="AD114" i="26"/>
  <c r="AC114" i="26"/>
  <c r="AD113" i="26"/>
  <c r="AC113" i="26"/>
  <c r="AD112" i="26"/>
  <c r="AC112" i="26"/>
  <c r="AD111" i="26"/>
  <c r="AC111" i="26"/>
  <c r="AD110" i="26"/>
  <c r="AC110" i="26"/>
  <c r="AD109" i="26"/>
  <c r="AC109" i="26"/>
  <c r="AD108" i="26"/>
  <c r="AC108" i="26"/>
  <c r="AD107" i="26"/>
  <c r="AC107" i="26"/>
  <c r="AD106" i="26"/>
  <c r="AC106" i="26"/>
  <c r="AD105" i="26"/>
  <c r="AC105" i="26"/>
  <c r="AD104" i="26"/>
  <c r="AC104" i="26"/>
  <c r="AD103" i="26"/>
  <c r="AC103" i="26"/>
  <c r="AD102" i="26"/>
  <c r="AC102" i="26"/>
  <c r="AD101" i="26"/>
  <c r="AC101" i="26"/>
  <c r="AD100" i="26"/>
  <c r="AC100" i="26"/>
  <c r="AD99" i="26"/>
  <c r="AC99" i="26"/>
  <c r="AD98" i="26"/>
  <c r="AC98" i="26"/>
  <c r="AD97" i="26"/>
  <c r="AC97" i="26"/>
  <c r="AD96" i="26"/>
  <c r="AC96" i="26"/>
  <c r="AD95" i="26"/>
  <c r="AC95" i="26"/>
  <c r="AD94" i="26"/>
  <c r="AC94" i="26"/>
  <c r="AD93" i="26"/>
  <c r="AC93" i="26"/>
  <c r="AD92" i="26"/>
  <c r="AC92" i="26"/>
  <c r="AD91" i="26"/>
  <c r="AC91" i="26"/>
  <c r="AD90" i="26"/>
  <c r="AC90" i="26"/>
  <c r="AD89" i="26"/>
  <c r="AC89" i="26"/>
  <c r="AD88" i="26"/>
  <c r="AC88" i="26"/>
  <c r="AD87" i="26"/>
  <c r="AC87" i="26"/>
  <c r="AD86" i="26"/>
  <c r="AC86" i="26"/>
  <c r="AD85" i="26"/>
  <c r="AC85" i="26"/>
  <c r="AD84" i="26"/>
  <c r="AC84" i="26"/>
  <c r="S84" i="26"/>
  <c r="R84" i="26"/>
  <c r="AD83" i="26"/>
  <c r="AC83" i="26"/>
  <c r="S83" i="26"/>
  <c r="R83" i="26"/>
  <c r="AD82" i="26"/>
  <c r="AC82" i="26"/>
  <c r="S82" i="26"/>
  <c r="R82" i="26"/>
  <c r="AD81" i="26"/>
  <c r="AC81" i="26"/>
  <c r="S81" i="26"/>
  <c r="R81" i="26"/>
  <c r="AD80" i="26"/>
  <c r="AC80" i="26"/>
  <c r="S80" i="26"/>
  <c r="R80" i="26"/>
  <c r="AD79" i="26"/>
  <c r="AC79" i="26"/>
  <c r="S79" i="26"/>
  <c r="R79" i="26"/>
  <c r="AD78" i="26"/>
  <c r="AC78" i="26"/>
  <c r="S78" i="26"/>
  <c r="R78" i="26"/>
  <c r="AD77" i="26"/>
  <c r="AC77" i="26"/>
  <c r="S77" i="26"/>
  <c r="R77" i="26"/>
  <c r="AD76" i="26"/>
  <c r="AC76" i="26"/>
  <c r="S76" i="26"/>
  <c r="R76" i="26"/>
  <c r="AD75" i="26"/>
  <c r="AC75" i="26"/>
  <c r="S75" i="26"/>
  <c r="R75" i="26"/>
  <c r="AD74" i="26"/>
  <c r="AC74" i="26"/>
  <c r="S74" i="26"/>
  <c r="R74" i="26"/>
  <c r="AD73" i="26"/>
  <c r="AC73" i="26"/>
  <c r="S73" i="26"/>
  <c r="R73" i="26"/>
  <c r="AD72" i="26"/>
  <c r="AC72" i="26"/>
  <c r="S72" i="26"/>
  <c r="R72" i="26"/>
  <c r="AD71" i="26"/>
  <c r="AC71" i="26"/>
  <c r="S71" i="26"/>
  <c r="R71" i="26"/>
  <c r="AD70" i="26"/>
  <c r="AC70" i="26"/>
  <c r="S70" i="26"/>
  <c r="R70" i="26"/>
  <c r="AD69" i="26"/>
  <c r="AC69" i="26"/>
  <c r="S69" i="26"/>
  <c r="R69" i="26"/>
  <c r="AD68" i="26"/>
  <c r="AC68" i="26"/>
  <c r="S68" i="26"/>
  <c r="R68" i="26"/>
  <c r="AD67" i="26"/>
  <c r="AC67" i="26"/>
  <c r="S67" i="26"/>
  <c r="R67" i="26"/>
  <c r="AO66" i="26"/>
  <c r="AN66" i="26"/>
  <c r="AD66" i="26"/>
  <c r="AC66" i="26"/>
  <c r="S66" i="26"/>
  <c r="R66" i="26"/>
  <c r="AO65" i="26"/>
  <c r="AN65" i="26"/>
  <c r="AD65" i="26"/>
  <c r="AC65" i="26"/>
  <c r="S65" i="26"/>
  <c r="R65" i="26"/>
  <c r="AO64" i="26"/>
  <c r="AN64" i="26"/>
  <c r="AD64" i="26"/>
  <c r="AC64" i="26"/>
  <c r="S64" i="26"/>
  <c r="R64" i="26"/>
  <c r="AO63" i="26"/>
  <c r="AN63" i="26"/>
  <c r="AD63" i="26"/>
  <c r="AC63" i="26"/>
  <c r="S63" i="26"/>
  <c r="R63" i="26"/>
  <c r="AO62" i="26"/>
  <c r="AN62" i="26"/>
  <c r="AD62" i="26"/>
  <c r="AC62" i="26"/>
  <c r="S62" i="26"/>
  <c r="R62" i="26"/>
  <c r="AO61" i="26"/>
  <c r="AN61" i="26"/>
  <c r="AD61" i="26"/>
  <c r="AC61" i="26"/>
  <c r="S61" i="26"/>
  <c r="R61" i="26"/>
  <c r="AO60" i="26"/>
  <c r="AN60" i="26"/>
  <c r="AD60" i="26"/>
  <c r="AC60" i="26"/>
  <c r="S60" i="26"/>
  <c r="R60" i="26"/>
  <c r="AO59" i="26"/>
  <c r="AN59" i="26"/>
  <c r="AD59" i="26"/>
  <c r="AC59" i="26"/>
  <c r="S59" i="26"/>
  <c r="R59" i="26"/>
  <c r="AO58" i="26"/>
  <c r="AN58" i="26"/>
  <c r="AD58" i="26"/>
  <c r="AC58" i="26"/>
  <c r="S58" i="26"/>
  <c r="R58" i="26"/>
  <c r="AO57" i="26"/>
  <c r="AN57" i="26"/>
  <c r="AD57" i="26"/>
  <c r="AC57" i="26"/>
  <c r="S57" i="26"/>
  <c r="R57" i="26"/>
  <c r="AO56" i="26"/>
  <c r="AN56" i="26"/>
  <c r="AD56" i="26"/>
  <c r="AC56" i="26"/>
  <c r="S56" i="26"/>
  <c r="R56" i="26"/>
  <c r="AO55" i="26"/>
  <c r="AN55" i="26"/>
  <c r="AD55" i="26"/>
  <c r="AC55" i="26"/>
  <c r="S55" i="26"/>
  <c r="R55" i="26"/>
  <c r="AO54" i="26"/>
  <c r="AN54" i="26"/>
  <c r="AD54" i="26"/>
  <c r="AC54" i="26"/>
  <c r="S54" i="26"/>
  <c r="R54" i="26"/>
  <c r="AO53" i="26"/>
  <c r="AN53" i="26"/>
  <c r="AD53" i="26"/>
  <c r="AC53" i="26"/>
  <c r="S53" i="26"/>
  <c r="R53" i="26"/>
  <c r="AO52" i="26"/>
  <c r="AN52" i="26"/>
  <c r="AD52" i="26"/>
  <c r="AC52" i="26"/>
  <c r="S52" i="26"/>
  <c r="R52" i="26"/>
  <c r="AO51" i="26"/>
  <c r="AN51" i="26"/>
  <c r="AD51" i="26"/>
  <c r="AC51" i="26"/>
  <c r="S51" i="26"/>
  <c r="R51" i="26"/>
  <c r="AO50" i="26"/>
  <c r="AN50" i="26"/>
  <c r="AD50" i="26"/>
  <c r="AC50" i="26"/>
  <c r="S50" i="26"/>
  <c r="R50" i="26"/>
  <c r="AO49" i="26"/>
  <c r="AN49" i="26"/>
  <c r="AD49" i="26"/>
  <c r="AC49" i="26"/>
  <c r="S49" i="26"/>
  <c r="R49" i="26"/>
  <c r="AO48" i="26"/>
  <c r="AN48" i="26"/>
  <c r="AD48" i="26"/>
  <c r="AC48" i="26"/>
  <c r="S48" i="26"/>
  <c r="R48" i="26"/>
  <c r="AO47" i="26"/>
  <c r="AN47" i="26"/>
  <c r="AD47" i="26"/>
  <c r="AC47" i="26"/>
  <c r="S47" i="26"/>
  <c r="R47" i="26"/>
  <c r="AO46" i="26"/>
  <c r="AN46" i="26"/>
  <c r="AD46" i="26"/>
  <c r="AC46" i="26"/>
  <c r="S46" i="26"/>
  <c r="R46" i="26"/>
  <c r="AO45" i="26"/>
  <c r="AN45" i="26"/>
  <c r="AD45" i="26"/>
  <c r="AC45" i="26"/>
  <c r="S45" i="26"/>
  <c r="R45" i="26"/>
  <c r="AO44" i="26"/>
  <c r="AN44" i="26"/>
  <c r="AD44" i="26"/>
  <c r="AC44" i="26"/>
  <c r="S44" i="26"/>
  <c r="R44" i="26"/>
  <c r="AO43" i="26"/>
  <c r="AN43" i="26"/>
  <c r="AD43" i="26"/>
  <c r="AC43" i="26"/>
  <c r="S43" i="26"/>
  <c r="R43" i="26"/>
  <c r="AO42" i="26"/>
  <c r="AN42" i="26"/>
  <c r="AD42" i="26"/>
  <c r="AC42" i="26"/>
  <c r="S42" i="26"/>
  <c r="R42" i="26"/>
  <c r="AO41" i="26"/>
  <c r="AN41" i="26"/>
  <c r="AD41" i="26"/>
  <c r="AC41" i="26"/>
  <c r="S41" i="26"/>
  <c r="R41" i="26"/>
  <c r="AO40" i="26"/>
  <c r="AN40" i="26"/>
  <c r="AD40" i="26"/>
  <c r="AC40" i="26"/>
  <c r="S40" i="26"/>
  <c r="R40" i="26"/>
  <c r="AO39" i="26"/>
  <c r="AN39" i="26"/>
  <c r="AD39" i="26"/>
  <c r="AC39" i="26"/>
  <c r="S39" i="26"/>
  <c r="R39" i="26"/>
  <c r="AO38" i="26"/>
  <c r="AN38" i="26"/>
  <c r="AD38" i="26"/>
  <c r="AC38" i="26"/>
  <c r="S38" i="26"/>
  <c r="R38" i="26"/>
  <c r="AO37" i="26"/>
  <c r="AN37" i="26"/>
  <c r="AD37" i="26"/>
  <c r="AC37" i="26"/>
  <c r="S37" i="26"/>
  <c r="R37" i="26"/>
  <c r="BV36" i="26"/>
  <c r="BU36" i="26"/>
  <c r="AO36" i="26"/>
  <c r="AN36" i="26"/>
  <c r="AD36" i="26"/>
  <c r="AC36" i="26"/>
  <c r="S36" i="26"/>
  <c r="R36" i="26"/>
  <c r="BV35" i="26"/>
  <c r="BU35" i="26"/>
  <c r="AO35" i="26"/>
  <c r="AN35" i="26"/>
  <c r="AD35" i="26"/>
  <c r="AC35" i="26"/>
  <c r="S35" i="26"/>
  <c r="R35" i="26"/>
  <c r="BV34" i="26"/>
  <c r="BU34" i="26"/>
  <c r="AO34" i="26"/>
  <c r="AN34" i="26"/>
  <c r="AD34" i="26"/>
  <c r="AC34" i="26"/>
  <c r="S34" i="26"/>
  <c r="R34" i="26"/>
  <c r="BV33" i="26"/>
  <c r="BU33" i="26"/>
  <c r="AO33" i="26"/>
  <c r="AN33" i="26"/>
  <c r="AD33" i="26"/>
  <c r="AC33" i="26"/>
  <c r="S33" i="26"/>
  <c r="R33" i="26"/>
  <c r="BV32" i="26"/>
  <c r="BU32" i="26"/>
  <c r="AO32" i="26"/>
  <c r="AN32" i="26"/>
  <c r="AD32" i="26"/>
  <c r="AC32" i="26"/>
  <c r="S32" i="26"/>
  <c r="R32" i="26"/>
  <c r="BV31" i="26"/>
  <c r="BU31" i="26"/>
  <c r="AO31" i="26"/>
  <c r="AN31" i="26"/>
  <c r="AD31" i="26"/>
  <c r="AC31" i="26"/>
  <c r="S31" i="26"/>
  <c r="R31" i="26"/>
  <c r="BV30" i="26"/>
  <c r="BU30" i="26"/>
  <c r="AO30" i="26"/>
  <c r="AN30" i="26"/>
  <c r="AD30" i="26"/>
  <c r="AC30" i="26"/>
  <c r="S30" i="26"/>
  <c r="R30" i="26"/>
  <c r="BV29" i="26"/>
  <c r="BU29" i="26"/>
  <c r="AO29" i="26"/>
  <c r="AN29" i="26"/>
  <c r="AD29" i="26"/>
  <c r="AC29" i="26"/>
  <c r="S29" i="26"/>
  <c r="R29" i="26"/>
  <c r="CG28" i="26"/>
  <c r="CF28" i="26"/>
  <c r="BV28" i="26"/>
  <c r="BU28" i="26"/>
  <c r="AO28" i="26"/>
  <c r="AN28" i="26"/>
  <c r="AD28" i="26"/>
  <c r="AC28" i="26"/>
  <c r="S28" i="26"/>
  <c r="R28" i="26"/>
  <c r="CG27" i="26"/>
  <c r="CF27" i="26"/>
  <c r="BV27" i="26"/>
  <c r="BU27" i="26"/>
  <c r="BK27" i="26"/>
  <c r="BJ27" i="26"/>
  <c r="AO27" i="26"/>
  <c r="AN27" i="26"/>
  <c r="AD27" i="26"/>
  <c r="AC27" i="26"/>
  <c r="S27" i="26"/>
  <c r="R27" i="26"/>
  <c r="CG26" i="26"/>
  <c r="CF26" i="26"/>
  <c r="BV26" i="26"/>
  <c r="BU26" i="26"/>
  <c r="BK26" i="26"/>
  <c r="BJ26" i="26"/>
  <c r="AO26" i="26"/>
  <c r="AN26" i="26"/>
  <c r="AD26" i="26"/>
  <c r="AC26" i="26"/>
  <c r="S26" i="26"/>
  <c r="R26" i="26"/>
  <c r="CG25" i="26"/>
  <c r="CF25" i="26"/>
  <c r="BV25" i="26"/>
  <c r="BU25" i="26"/>
  <c r="BK25" i="26"/>
  <c r="BJ25" i="26"/>
  <c r="AO25" i="26"/>
  <c r="AN25" i="26"/>
  <c r="AD25" i="26"/>
  <c r="AC25" i="26"/>
  <c r="S25" i="26"/>
  <c r="R25" i="26"/>
  <c r="CG24" i="26"/>
  <c r="CF24" i="26"/>
  <c r="BV24" i="26"/>
  <c r="BU24" i="26"/>
  <c r="BK24" i="26"/>
  <c r="BJ24" i="26"/>
  <c r="AO24" i="26"/>
  <c r="AN24" i="26"/>
  <c r="AD24" i="26"/>
  <c r="AC24" i="26"/>
  <c r="S24" i="26"/>
  <c r="R24" i="26"/>
  <c r="CG23" i="26"/>
  <c r="CF23" i="26"/>
  <c r="BV23" i="26"/>
  <c r="BU23" i="26"/>
  <c r="BK23" i="26"/>
  <c r="BJ23" i="26"/>
  <c r="AO23" i="26"/>
  <c r="AN23" i="26"/>
  <c r="AD23" i="26"/>
  <c r="AC23" i="26"/>
  <c r="S23" i="26"/>
  <c r="R23" i="26"/>
  <c r="CG22" i="26"/>
  <c r="CF22" i="26"/>
  <c r="BV22" i="26"/>
  <c r="BU22" i="26"/>
  <c r="BK22" i="26"/>
  <c r="BJ22" i="26"/>
  <c r="AO22" i="26"/>
  <c r="AN22" i="26"/>
  <c r="AD22" i="26"/>
  <c r="AC22" i="26"/>
  <c r="S22" i="26"/>
  <c r="R22" i="26"/>
  <c r="CG21" i="26"/>
  <c r="CF21" i="26"/>
  <c r="BV21" i="26"/>
  <c r="BU21" i="26"/>
  <c r="BK21" i="26"/>
  <c r="BJ21" i="26"/>
  <c r="AO21" i="26"/>
  <c r="AN21" i="26"/>
  <c r="AD21" i="26"/>
  <c r="AC21" i="26"/>
  <c r="S21" i="26"/>
  <c r="R21" i="26"/>
  <c r="CG20" i="26"/>
  <c r="CF20" i="26"/>
  <c r="BV20" i="26"/>
  <c r="BU20" i="26"/>
  <c r="BK20" i="26"/>
  <c r="BJ20" i="26"/>
  <c r="AO20" i="26"/>
  <c r="AN20" i="26"/>
  <c r="AD20" i="26"/>
  <c r="AC20" i="26"/>
  <c r="S20" i="26"/>
  <c r="R20" i="26"/>
  <c r="CG19" i="26"/>
  <c r="CF19" i="26"/>
  <c r="BV19" i="26"/>
  <c r="BU19" i="26"/>
  <c r="BK19" i="26"/>
  <c r="BJ19" i="26"/>
  <c r="AO19" i="26"/>
  <c r="AN19" i="26"/>
  <c r="AD19" i="26"/>
  <c r="AC19" i="26"/>
  <c r="S19" i="26"/>
  <c r="R19" i="26"/>
  <c r="CG18" i="26"/>
  <c r="CF18" i="26"/>
  <c r="BV18" i="26"/>
  <c r="BU18" i="26"/>
  <c r="BK18" i="26"/>
  <c r="BJ18" i="26"/>
  <c r="AO18" i="26"/>
  <c r="AN18" i="26"/>
  <c r="AD18" i="26"/>
  <c r="AC18" i="26"/>
  <c r="S18" i="26"/>
  <c r="R18" i="26"/>
  <c r="CG17" i="26"/>
  <c r="CF17" i="26"/>
  <c r="BV17" i="26"/>
  <c r="BU17" i="26"/>
  <c r="BK17" i="26"/>
  <c r="BJ17" i="26"/>
  <c r="AO17" i="26"/>
  <c r="AN17" i="26"/>
  <c r="AD17" i="26"/>
  <c r="AC17" i="26"/>
  <c r="S17" i="26"/>
  <c r="R17" i="26"/>
  <c r="CG16" i="26"/>
  <c r="CF16" i="26"/>
  <c r="BV16" i="26"/>
  <c r="BU16" i="26"/>
  <c r="BK16" i="26"/>
  <c r="BJ16" i="26"/>
  <c r="AZ16" i="26"/>
  <c r="AY16" i="26"/>
  <c r="AO16" i="26"/>
  <c r="AN16" i="26"/>
  <c r="AD16" i="26"/>
  <c r="AC16" i="26"/>
  <c r="S16" i="26"/>
  <c r="R16" i="26"/>
  <c r="CG15" i="26"/>
  <c r="CF15" i="26"/>
  <c r="BV15" i="26"/>
  <c r="BU15" i="26"/>
  <c r="BK15" i="26"/>
  <c r="BJ15" i="26"/>
  <c r="AZ15" i="26"/>
  <c r="AY15" i="26"/>
  <c r="AO15" i="26"/>
  <c r="AN15" i="26"/>
  <c r="AD15" i="26"/>
  <c r="AC15" i="26"/>
  <c r="S15" i="26"/>
  <c r="R15" i="26"/>
  <c r="CG14" i="26"/>
  <c r="CF14" i="26"/>
  <c r="BV14" i="26"/>
  <c r="BU14" i="26"/>
  <c r="BK14" i="26"/>
  <c r="BJ14" i="26"/>
  <c r="AZ14" i="26"/>
  <c r="AY14" i="26"/>
  <c r="AO14" i="26"/>
  <c r="AN14" i="26"/>
  <c r="AD14" i="26"/>
  <c r="AC14" i="26"/>
  <c r="S14" i="26"/>
  <c r="R14" i="26"/>
  <c r="CG13" i="26"/>
  <c r="CF13" i="26"/>
  <c r="BV13" i="26"/>
  <c r="BU13" i="26"/>
  <c r="BK13" i="26"/>
  <c r="BJ13" i="26"/>
  <c r="AZ13" i="26"/>
  <c r="AY13" i="26"/>
  <c r="AO13" i="26"/>
  <c r="AN13" i="26"/>
  <c r="AD13" i="26"/>
  <c r="AC13" i="26"/>
  <c r="S13" i="26"/>
  <c r="R13" i="26"/>
  <c r="CG12" i="26"/>
  <c r="CF12" i="26"/>
  <c r="BV12" i="26"/>
  <c r="BU12" i="26"/>
  <c r="BK12" i="26"/>
  <c r="BJ12" i="26"/>
  <c r="AZ12" i="26"/>
  <c r="AY12" i="26"/>
  <c r="AO12" i="26"/>
  <c r="AN12" i="26"/>
  <c r="AD12" i="26"/>
  <c r="AC12" i="26"/>
  <c r="S12" i="26"/>
  <c r="R12" i="26"/>
  <c r="H12" i="26"/>
  <c r="CG11" i="26"/>
  <c r="CF11" i="26"/>
  <c r="BV11" i="26"/>
  <c r="BU11" i="26"/>
  <c r="BK11" i="26"/>
  <c r="BJ11" i="26"/>
  <c r="AZ11" i="26"/>
  <c r="AY11" i="26"/>
  <c r="AO11" i="26"/>
  <c r="AN11" i="26"/>
  <c r="AD11" i="26"/>
  <c r="AC11" i="26"/>
  <c r="S11" i="26"/>
  <c r="R11" i="26"/>
  <c r="H11" i="26"/>
  <c r="CG10" i="26"/>
  <c r="CF10" i="26"/>
  <c r="BV10" i="26"/>
  <c r="BU10" i="26"/>
  <c r="BK10" i="26"/>
  <c r="BJ10" i="26"/>
  <c r="AZ10" i="26"/>
  <c r="AY10" i="26"/>
  <c r="AO10" i="26"/>
  <c r="AN10" i="26"/>
  <c r="AD10" i="26"/>
  <c r="AC10" i="26"/>
  <c r="S10" i="26"/>
  <c r="R10" i="26"/>
  <c r="H10" i="26"/>
  <c r="CG9" i="26"/>
  <c r="CF9" i="26"/>
  <c r="BV9" i="26"/>
  <c r="BU9" i="26"/>
  <c r="BK9" i="26"/>
  <c r="BJ9" i="26"/>
  <c r="AZ9" i="26"/>
  <c r="AY9" i="26"/>
  <c r="AO9" i="26"/>
  <c r="AN9" i="26"/>
  <c r="AD9" i="26"/>
  <c r="AC9" i="26"/>
  <c r="S9" i="26"/>
  <c r="R9" i="26"/>
  <c r="H9" i="26"/>
  <c r="CG8" i="26"/>
  <c r="CF8" i="26"/>
  <c r="BV8" i="26"/>
  <c r="BU8" i="26"/>
  <c r="BK8" i="26"/>
  <c r="BJ8" i="26"/>
  <c r="AZ8" i="26"/>
  <c r="AY8" i="26"/>
  <c r="AO8" i="26"/>
  <c r="AN8" i="26"/>
  <c r="AD8" i="26"/>
  <c r="AC8" i="26"/>
  <c r="S8" i="26"/>
  <c r="R8" i="26"/>
  <c r="H8" i="26"/>
  <c r="CG7" i="26"/>
  <c r="CF7" i="26"/>
  <c r="BV7" i="26"/>
  <c r="BU7" i="26"/>
  <c r="BK7" i="26"/>
  <c r="BJ7" i="26"/>
  <c r="AZ7" i="26"/>
  <c r="AY7" i="26"/>
  <c r="AO7" i="26"/>
  <c r="AN7" i="26"/>
  <c r="AD7" i="26"/>
  <c r="AC7" i="26"/>
  <c r="S7" i="26"/>
  <c r="R7" i="26"/>
  <c r="H7" i="26"/>
  <c r="CG6" i="26"/>
  <c r="CF6" i="26"/>
  <c r="BV6" i="26"/>
  <c r="BU6" i="26"/>
  <c r="BK6" i="26"/>
  <c r="BJ6" i="26"/>
  <c r="AZ6" i="26"/>
  <c r="AY6" i="26"/>
  <c r="AO6" i="26"/>
  <c r="AN6" i="26"/>
  <c r="AD6" i="26"/>
  <c r="AC6" i="26"/>
  <c r="AC3" i="26" s="1"/>
  <c r="O36" i="4" s="1"/>
  <c r="S6" i="26"/>
  <c r="R6" i="26"/>
  <c r="H6" i="26"/>
  <c r="CG3" i="26"/>
  <c r="CF3" i="26"/>
  <c r="BV3" i="26"/>
  <c r="BU3" i="26"/>
  <c r="BK3" i="26"/>
  <c r="BJ3" i="26"/>
  <c r="AZ3" i="26"/>
  <c r="AY3" i="26"/>
  <c r="AO3" i="26"/>
  <c r="AN3" i="26"/>
  <c r="AD194" i="25"/>
  <c r="AC194" i="25"/>
  <c r="AD193" i="25"/>
  <c r="AC193" i="25"/>
  <c r="AD192" i="25"/>
  <c r="AC192" i="25"/>
  <c r="AD191" i="25"/>
  <c r="AC191" i="25"/>
  <c r="AD190" i="25"/>
  <c r="AC190" i="25"/>
  <c r="AD189" i="25"/>
  <c r="AC189" i="25"/>
  <c r="AD188" i="25"/>
  <c r="AC188" i="25"/>
  <c r="AD187" i="25"/>
  <c r="AC187" i="25"/>
  <c r="AD186" i="25"/>
  <c r="AC186" i="25"/>
  <c r="AD185" i="25"/>
  <c r="AC185" i="25"/>
  <c r="AD184" i="25"/>
  <c r="AC184" i="25"/>
  <c r="AD183" i="25"/>
  <c r="AC183" i="25"/>
  <c r="AD182" i="25"/>
  <c r="AC182" i="25"/>
  <c r="AD181" i="25"/>
  <c r="AC181" i="25"/>
  <c r="AD180" i="25"/>
  <c r="AC180" i="25"/>
  <c r="AD179" i="25"/>
  <c r="AC179" i="25"/>
  <c r="AD178" i="25"/>
  <c r="AC178" i="25"/>
  <c r="AD177" i="25"/>
  <c r="AC177" i="25"/>
  <c r="AD176" i="25"/>
  <c r="AC176" i="25"/>
  <c r="AD175" i="25"/>
  <c r="AC175" i="25"/>
  <c r="AD174" i="25"/>
  <c r="AC174" i="25"/>
  <c r="AD173" i="25"/>
  <c r="AC173" i="25"/>
  <c r="AD172" i="25"/>
  <c r="AC172" i="25"/>
  <c r="AD171" i="25"/>
  <c r="AC171" i="25"/>
  <c r="AD170" i="25"/>
  <c r="AC170" i="25"/>
  <c r="AD169" i="25"/>
  <c r="AC169" i="25"/>
  <c r="AD168" i="25"/>
  <c r="AC168" i="25"/>
  <c r="AD167" i="25"/>
  <c r="AC167" i="25"/>
  <c r="AD166" i="25"/>
  <c r="AC166" i="25"/>
  <c r="AD165" i="25"/>
  <c r="AC165" i="25"/>
  <c r="AD164" i="25"/>
  <c r="AC164" i="25"/>
  <c r="AD163" i="25"/>
  <c r="AC163" i="25"/>
  <c r="AD162" i="25"/>
  <c r="AC162" i="25"/>
  <c r="AD161" i="25"/>
  <c r="AC161" i="25"/>
  <c r="AD160" i="25"/>
  <c r="AC160" i="25"/>
  <c r="AD159" i="25"/>
  <c r="AC159" i="25"/>
  <c r="AD158" i="25"/>
  <c r="AC158" i="25"/>
  <c r="AD157" i="25"/>
  <c r="AC157" i="25"/>
  <c r="AD156" i="25"/>
  <c r="AC156" i="25"/>
  <c r="AD155" i="25"/>
  <c r="AC155" i="25"/>
  <c r="AD154" i="25"/>
  <c r="AC154" i="25"/>
  <c r="AD153" i="25"/>
  <c r="AC153" i="25"/>
  <c r="AD152" i="25"/>
  <c r="AC152" i="25"/>
  <c r="AD151" i="25"/>
  <c r="AC151" i="25"/>
  <c r="AD150" i="25"/>
  <c r="AC150" i="25"/>
  <c r="AD149" i="25"/>
  <c r="AC149" i="25"/>
  <c r="AD148" i="25"/>
  <c r="AC148" i="25"/>
  <c r="AD147" i="25"/>
  <c r="AC147" i="25"/>
  <c r="AD146" i="25"/>
  <c r="AC146" i="25"/>
  <c r="AD145" i="25"/>
  <c r="AC145" i="25"/>
  <c r="AD144" i="25"/>
  <c r="AC144" i="25"/>
  <c r="AD143" i="25"/>
  <c r="AC143" i="25"/>
  <c r="AD142" i="25"/>
  <c r="AC142" i="25"/>
  <c r="AD141" i="25"/>
  <c r="AC141" i="25"/>
  <c r="AD140" i="25"/>
  <c r="AC140" i="25"/>
  <c r="AD139" i="25"/>
  <c r="AC139" i="25"/>
  <c r="AD138" i="25"/>
  <c r="AC138" i="25"/>
  <c r="AD137" i="25"/>
  <c r="AC137" i="25"/>
  <c r="AD136" i="25"/>
  <c r="AC136" i="25"/>
  <c r="AD135" i="25"/>
  <c r="AC135" i="25"/>
  <c r="AD134" i="25"/>
  <c r="AC134" i="25"/>
  <c r="AD133" i="25"/>
  <c r="AC133" i="25"/>
  <c r="AD132" i="25"/>
  <c r="AC132" i="25"/>
  <c r="AD131" i="25"/>
  <c r="AC131" i="25"/>
  <c r="AD130" i="25"/>
  <c r="AC130" i="25"/>
  <c r="AD129" i="25"/>
  <c r="AC129" i="25"/>
  <c r="AD128" i="25"/>
  <c r="AC128" i="25"/>
  <c r="AD127" i="25"/>
  <c r="AC127" i="25"/>
  <c r="AD126" i="25"/>
  <c r="AC126" i="25"/>
  <c r="AD125" i="25"/>
  <c r="AC125" i="25"/>
  <c r="AD124" i="25"/>
  <c r="AC124" i="25"/>
  <c r="AD123" i="25"/>
  <c r="AC123" i="25"/>
  <c r="AD122" i="25"/>
  <c r="AC122" i="25"/>
  <c r="AD121" i="25"/>
  <c r="AC121" i="25"/>
  <c r="AD120" i="25"/>
  <c r="AC120" i="25"/>
  <c r="AD119" i="25"/>
  <c r="AC119" i="25"/>
  <c r="AD118" i="25"/>
  <c r="AC118" i="25"/>
  <c r="AD117" i="25"/>
  <c r="AC117" i="25"/>
  <c r="AD116" i="25"/>
  <c r="AC116" i="25"/>
  <c r="AD115" i="25"/>
  <c r="AC115" i="25"/>
  <c r="AD114" i="25"/>
  <c r="AC114" i="25"/>
  <c r="AD113" i="25"/>
  <c r="AC113" i="25"/>
  <c r="AD112" i="25"/>
  <c r="AC112" i="25"/>
  <c r="AD111" i="25"/>
  <c r="AC111" i="25"/>
  <c r="AD110" i="25"/>
  <c r="AC110" i="25"/>
  <c r="AD109" i="25"/>
  <c r="AC109" i="25"/>
  <c r="AD108" i="25"/>
  <c r="AC108" i="25"/>
  <c r="AD107" i="25"/>
  <c r="AC107" i="25"/>
  <c r="AD106" i="25"/>
  <c r="AC106" i="25"/>
  <c r="AD105" i="25"/>
  <c r="AC105" i="25"/>
  <c r="AD104" i="25"/>
  <c r="AC104" i="25"/>
  <c r="AD103" i="25"/>
  <c r="AC103" i="25"/>
  <c r="AD102" i="25"/>
  <c r="AC102" i="25"/>
  <c r="AD101" i="25"/>
  <c r="AC101" i="25"/>
  <c r="AD100" i="25"/>
  <c r="AC100" i="25"/>
  <c r="AD99" i="25"/>
  <c r="AC99" i="25"/>
  <c r="AD98" i="25"/>
  <c r="AC98" i="25"/>
  <c r="AD97" i="25"/>
  <c r="AC97" i="25"/>
  <c r="AD96" i="25"/>
  <c r="AC96" i="25"/>
  <c r="AD95" i="25"/>
  <c r="AC95" i="25"/>
  <c r="AD94" i="25"/>
  <c r="AC94" i="25"/>
  <c r="AD93" i="25"/>
  <c r="AC93" i="25"/>
  <c r="AD92" i="25"/>
  <c r="AC92" i="25"/>
  <c r="AD91" i="25"/>
  <c r="AC91" i="25"/>
  <c r="AD90" i="25"/>
  <c r="AC90" i="25"/>
  <c r="AD89" i="25"/>
  <c r="AC89" i="25"/>
  <c r="AD88" i="25"/>
  <c r="AC88" i="25"/>
  <c r="AD87" i="25"/>
  <c r="AC87" i="25"/>
  <c r="AD86" i="25"/>
  <c r="AC86" i="25"/>
  <c r="AD85" i="25"/>
  <c r="AC85" i="25"/>
  <c r="AD84" i="25"/>
  <c r="AC84" i="25"/>
  <c r="S63" i="25"/>
  <c r="R63" i="25"/>
  <c r="AD83" i="25"/>
  <c r="AC83" i="25"/>
  <c r="S62" i="25"/>
  <c r="R62" i="25"/>
  <c r="AD82" i="25"/>
  <c r="AC82" i="25"/>
  <c r="S61" i="25"/>
  <c r="R61" i="25"/>
  <c r="AD81" i="25"/>
  <c r="AC81" i="25"/>
  <c r="S60" i="25"/>
  <c r="R60" i="25"/>
  <c r="AD80" i="25"/>
  <c r="AC80" i="25"/>
  <c r="S59" i="25"/>
  <c r="R59" i="25"/>
  <c r="AD79" i="25"/>
  <c r="AC79" i="25"/>
  <c r="S58" i="25"/>
  <c r="R58" i="25"/>
  <c r="AD78" i="25"/>
  <c r="AC78" i="25"/>
  <c r="S57" i="25"/>
  <c r="R57" i="25"/>
  <c r="AD77" i="25"/>
  <c r="AC77" i="25"/>
  <c r="S56" i="25"/>
  <c r="R56" i="25"/>
  <c r="AD76" i="25"/>
  <c r="AC76" i="25"/>
  <c r="S55" i="25"/>
  <c r="R55" i="25"/>
  <c r="AD75" i="25"/>
  <c r="AC75" i="25"/>
  <c r="S54" i="25"/>
  <c r="R54" i="25"/>
  <c r="AD74" i="25"/>
  <c r="AC74" i="25"/>
  <c r="S53" i="25"/>
  <c r="R53" i="25"/>
  <c r="AD73" i="25"/>
  <c r="AC73" i="25"/>
  <c r="S52" i="25"/>
  <c r="R52" i="25"/>
  <c r="AD72" i="25"/>
  <c r="AC72" i="25"/>
  <c r="S51" i="25"/>
  <c r="R51" i="25"/>
  <c r="AD71" i="25"/>
  <c r="AC71" i="25"/>
  <c r="S50" i="25"/>
  <c r="R50" i="25"/>
  <c r="AD70" i="25"/>
  <c r="AC70" i="25"/>
  <c r="S49" i="25"/>
  <c r="R49" i="25"/>
  <c r="AD69" i="25"/>
  <c r="AC69" i="25"/>
  <c r="S48" i="25"/>
  <c r="R48" i="25"/>
  <c r="AD68" i="25"/>
  <c r="AC68" i="25"/>
  <c r="S47" i="25"/>
  <c r="R47" i="25"/>
  <c r="AD67" i="25"/>
  <c r="AC67" i="25"/>
  <c r="S46" i="25"/>
  <c r="R46" i="25"/>
  <c r="AO66" i="25"/>
  <c r="AN66" i="25"/>
  <c r="AD66" i="25"/>
  <c r="AC66" i="25"/>
  <c r="S45" i="25"/>
  <c r="R45" i="25"/>
  <c r="AO65" i="25"/>
  <c r="AN65" i="25"/>
  <c r="AD65" i="25"/>
  <c r="AC65" i="25"/>
  <c r="S44" i="25"/>
  <c r="R44" i="25"/>
  <c r="AO64" i="25"/>
  <c r="AN64" i="25"/>
  <c r="AD64" i="25"/>
  <c r="AC64" i="25"/>
  <c r="S43" i="25"/>
  <c r="R43" i="25"/>
  <c r="AO63" i="25"/>
  <c r="AN63" i="25"/>
  <c r="AD63" i="25"/>
  <c r="AC63" i="25"/>
  <c r="S42" i="25"/>
  <c r="R42" i="25"/>
  <c r="AO62" i="25"/>
  <c r="AN62" i="25"/>
  <c r="AD62" i="25"/>
  <c r="AC62" i="25"/>
  <c r="S41" i="25"/>
  <c r="R41" i="25"/>
  <c r="AO61" i="25"/>
  <c r="AN61" i="25"/>
  <c r="AD61" i="25"/>
  <c r="AC61" i="25"/>
  <c r="S40" i="25"/>
  <c r="R40" i="25"/>
  <c r="AO60" i="25"/>
  <c r="AN60" i="25"/>
  <c r="AD60" i="25"/>
  <c r="AC60" i="25"/>
  <c r="S39" i="25"/>
  <c r="R39" i="25"/>
  <c r="AO59" i="25"/>
  <c r="AN59" i="25"/>
  <c r="AD59" i="25"/>
  <c r="AC59" i="25"/>
  <c r="S38" i="25"/>
  <c r="R38" i="25"/>
  <c r="AO58" i="25"/>
  <c r="AN58" i="25"/>
  <c r="AD58" i="25"/>
  <c r="AC58" i="25"/>
  <c r="S37" i="25"/>
  <c r="R37" i="25"/>
  <c r="AO57" i="25"/>
  <c r="AN57" i="25"/>
  <c r="AD57" i="25"/>
  <c r="AC57" i="25"/>
  <c r="S36" i="25"/>
  <c r="R36" i="25"/>
  <c r="AO56" i="25"/>
  <c r="AN56" i="25"/>
  <c r="AD56" i="25"/>
  <c r="AC56" i="25"/>
  <c r="S35" i="25"/>
  <c r="R35" i="25"/>
  <c r="AO55" i="25"/>
  <c r="AN55" i="25"/>
  <c r="AD55" i="25"/>
  <c r="AC55" i="25"/>
  <c r="S34" i="25"/>
  <c r="R34" i="25"/>
  <c r="AO54" i="25"/>
  <c r="AN54" i="25"/>
  <c r="AD54" i="25"/>
  <c r="AC54" i="25"/>
  <c r="S33" i="25"/>
  <c r="R33" i="25"/>
  <c r="AO53" i="25"/>
  <c r="AN53" i="25"/>
  <c r="AD53" i="25"/>
  <c r="AC53" i="25"/>
  <c r="S32" i="25"/>
  <c r="R32" i="25"/>
  <c r="AO52" i="25"/>
  <c r="AN52" i="25"/>
  <c r="AD52" i="25"/>
  <c r="AC52" i="25"/>
  <c r="S31" i="25"/>
  <c r="R31" i="25"/>
  <c r="AO51" i="25"/>
  <c r="AN51" i="25"/>
  <c r="AD51" i="25"/>
  <c r="AC51" i="25"/>
  <c r="S30" i="25"/>
  <c r="R30" i="25"/>
  <c r="AO50" i="25"/>
  <c r="AN50" i="25"/>
  <c r="AD50" i="25"/>
  <c r="AC50" i="25"/>
  <c r="S29" i="25"/>
  <c r="R29" i="25"/>
  <c r="AO49" i="25"/>
  <c r="AN49" i="25"/>
  <c r="AD49" i="25"/>
  <c r="AC49" i="25"/>
  <c r="S28" i="25"/>
  <c r="R28" i="25"/>
  <c r="AO48" i="25"/>
  <c r="AN48" i="25"/>
  <c r="AD48" i="25"/>
  <c r="AC48" i="25"/>
  <c r="S27" i="25"/>
  <c r="R27" i="25"/>
  <c r="AO47" i="25"/>
  <c r="AN47" i="25"/>
  <c r="AD47" i="25"/>
  <c r="AC47" i="25"/>
  <c r="S26" i="25"/>
  <c r="R26" i="25"/>
  <c r="AO46" i="25"/>
  <c r="AN46" i="25"/>
  <c r="AD46" i="25"/>
  <c r="AC46" i="25"/>
  <c r="S25" i="25"/>
  <c r="R25" i="25"/>
  <c r="AO45" i="25"/>
  <c r="AN45" i="25"/>
  <c r="AD45" i="25"/>
  <c r="AC45" i="25"/>
  <c r="S24" i="25"/>
  <c r="R24" i="25"/>
  <c r="AO44" i="25"/>
  <c r="AN44" i="25"/>
  <c r="AD44" i="25"/>
  <c r="AC44" i="25"/>
  <c r="S23" i="25"/>
  <c r="R23" i="25"/>
  <c r="AO43" i="25"/>
  <c r="AN43" i="25"/>
  <c r="AD43" i="25"/>
  <c r="AC43" i="25"/>
  <c r="S22" i="25"/>
  <c r="R22" i="25"/>
  <c r="AO42" i="25"/>
  <c r="AN42" i="25"/>
  <c r="AD42" i="25"/>
  <c r="AC42" i="25"/>
  <c r="S21" i="25"/>
  <c r="R21" i="25"/>
  <c r="AO41" i="25"/>
  <c r="AN41" i="25"/>
  <c r="AD41" i="25"/>
  <c r="AC41" i="25"/>
  <c r="S20" i="25"/>
  <c r="R20" i="25"/>
  <c r="AO40" i="25"/>
  <c r="AN40" i="25"/>
  <c r="AD40" i="25"/>
  <c r="AC40" i="25"/>
  <c r="AO39" i="25"/>
  <c r="AN39" i="25"/>
  <c r="AD39" i="25"/>
  <c r="AC39" i="25"/>
  <c r="AO38" i="25"/>
  <c r="AN38" i="25"/>
  <c r="AD38" i="25"/>
  <c r="AC38" i="25"/>
  <c r="S19" i="25"/>
  <c r="R19" i="25"/>
  <c r="AO37" i="25"/>
  <c r="AN37" i="25"/>
  <c r="AD37" i="25"/>
  <c r="AC37" i="25"/>
  <c r="S18" i="25"/>
  <c r="R18" i="25"/>
  <c r="AO36" i="25"/>
  <c r="AN36" i="25"/>
  <c r="AD36" i="25"/>
  <c r="AC36" i="25"/>
  <c r="S17" i="25"/>
  <c r="R17" i="25"/>
  <c r="AO35" i="25"/>
  <c r="AN35" i="25"/>
  <c r="AD35" i="25"/>
  <c r="AC35" i="25"/>
  <c r="S16" i="25"/>
  <c r="AO34" i="25"/>
  <c r="AN34" i="25"/>
  <c r="AD34" i="25"/>
  <c r="AC34" i="25"/>
  <c r="S15" i="25"/>
  <c r="AO33" i="25"/>
  <c r="AN33" i="25"/>
  <c r="AD33" i="25"/>
  <c r="AC33" i="25"/>
  <c r="AO32" i="25"/>
  <c r="AN32" i="25"/>
  <c r="AD32" i="25"/>
  <c r="AC32" i="25"/>
  <c r="AO31" i="25"/>
  <c r="AN31" i="25"/>
  <c r="AD31" i="25"/>
  <c r="AC31" i="25"/>
  <c r="AO30" i="25"/>
  <c r="AN30" i="25"/>
  <c r="AD30" i="25"/>
  <c r="AC30" i="25"/>
  <c r="AO29" i="25"/>
  <c r="AN29" i="25"/>
  <c r="AD29" i="25"/>
  <c r="AC29" i="25"/>
  <c r="AO28" i="25"/>
  <c r="AN28" i="25"/>
  <c r="AD28" i="25"/>
  <c r="AC28" i="25"/>
  <c r="BV27" i="25"/>
  <c r="BU27" i="25"/>
  <c r="BK27" i="25"/>
  <c r="BJ27" i="25"/>
  <c r="AO27" i="25"/>
  <c r="AN27" i="25"/>
  <c r="AD27" i="25"/>
  <c r="AC27" i="25"/>
  <c r="CG26" i="25"/>
  <c r="CF26" i="25"/>
  <c r="BV26" i="25"/>
  <c r="BU26" i="25"/>
  <c r="BK26" i="25"/>
  <c r="BJ26" i="25"/>
  <c r="AO26" i="25"/>
  <c r="AN26" i="25"/>
  <c r="AD26" i="25"/>
  <c r="AC26" i="25"/>
  <c r="CG25" i="25"/>
  <c r="CF25" i="25"/>
  <c r="BV25" i="25"/>
  <c r="BU25" i="25"/>
  <c r="BK25" i="25"/>
  <c r="BJ25" i="25"/>
  <c r="AO25" i="25"/>
  <c r="AN25" i="25"/>
  <c r="AD25" i="25"/>
  <c r="AC25" i="25"/>
  <c r="CG24" i="25"/>
  <c r="CF24" i="25"/>
  <c r="BV24" i="25"/>
  <c r="BU24" i="25"/>
  <c r="BK24" i="25"/>
  <c r="BJ24" i="25"/>
  <c r="AO24" i="25"/>
  <c r="AN24" i="25"/>
  <c r="AD24" i="25"/>
  <c r="AC24" i="25"/>
  <c r="CG23" i="25"/>
  <c r="CF23" i="25"/>
  <c r="BV23" i="25"/>
  <c r="BU23" i="25"/>
  <c r="BK23" i="25"/>
  <c r="BJ23" i="25"/>
  <c r="AO23" i="25"/>
  <c r="AN23" i="25"/>
  <c r="AD23" i="25"/>
  <c r="AC23" i="25"/>
  <c r="CG22" i="25"/>
  <c r="CF22" i="25"/>
  <c r="BV22" i="25"/>
  <c r="BU22" i="25"/>
  <c r="BK22" i="25"/>
  <c r="BJ22" i="25"/>
  <c r="AO22" i="25"/>
  <c r="AN22" i="25"/>
  <c r="AD22" i="25"/>
  <c r="CG21" i="25"/>
  <c r="CF21" i="25"/>
  <c r="BV21" i="25"/>
  <c r="BU21" i="25"/>
  <c r="BK21" i="25"/>
  <c r="BJ21" i="25"/>
  <c r="AO21" i="25"/>
  <c r="AN21" i="25"/>
  <c r="AD21" i="25"/>
  <c r="CG20" i="25"/>
  <c r="CF20" i="25"/>
  <c r="BV20" i="25"/>
  <c r="BU20" i="25"/>
  <c r="BK20" i="25"/>
  <c r="BJ20" i="25"/>
  <c r="AO20" i="25"/>
  <c r="AN20" i="25"/>
  <c r="AD20" i="25"/>
  <c r="CG19" i="25"/>
  <c r="CF19" i="25"/>
  <c r="BV19" i="25"/>
  <c r="BU19" i="25"/>
  <c r="BK19" i="25"/>
  <c r="BJ19" i="25"/>
  <c r="AO19" i="25"/>
  <c r="AN19" i="25"/>
  <c r="AD19" i="25"/>
  <c r="CG18" i="25"/>
  <c r="CF18" i="25"/>
  <c r="BV18" i="25"/>
  <c r="BU18" i="25"/>
  <c r="BK18" i="25"/>
  <c r="AO18" i="25"/>
  <c r="AN18" i="25"/>
  <c r="AD18" i="25"/>
  <c r="CG17" i="25"/>
  <c r="CF17" i="25"/>
  <c r="BV17" i="25"/>
  <c r="BU17" i="25"/>
  <c r="BK17" i="25"/>
  <c r="BJ17" i="25"/>
  <c r="AO17" i="25"/>
  <c r="AN17" i="25"/>
  <c r="AD17" i="25"/>
  <c r="CG16" i="25"/>
  <c r="CF16" i="25"/>
  <c r="BV16" i="25"/>
  <c r="BU16" i="25"/>
  <c r="BK16" i="25"/>
  <c r="BJ16" i="25"/>
  <c r="AZ16" i="25"/>
  <c r="AY16" i="25"/>
  <c r="AO16" i="25"/>
  <c r="AN16" i="25"/>
  <c r="AD16" i="25"/>
  <c r="CG15" i="25"/>
  <c r="CF15" i="25"/>
  <c r="BV15" i="25"/>
  <c r="BU15" i="25"/>
  <c r="BK15" i="25"/>
  <c r="BJ15" i="25"/>
  <c r="AZ15" i="25"/>
  <c r="AY15" i="25"/>
  <c r="AO15" i="25"/>
  <c r="AN15" i="25"/>
  <c r="AD15" i="25"/>
  <c r="AC15" i="25"/>
  <c r="CG14" i="25"/>
  <c r="CF14" i="25"/>
  <c r="BV14" i="25"/>
  <c r="BU14" i="25"/>
  <c r="BK14" i="25"/>
  <c r="BJ14" i="25"/>
  <c r="AZ14" i="25"/>
  <c r="AY14" i="25"/>
  <c r="AO14" i="25"/>
  <c r="AN14" i="25"/>
  <c r="AD14" i="25"/>
  <c r="AC14" i="25"/>
  <c r="S14" i="25"/>
  <c r="CG13" i="25"/>
  <c r="CF13" i="25"/>
  <c r="BV13" i="25"/>
  <c r="BU13" i="25"/>
  <c r="BK13" i="25"/>
  <c r="BJ13" i="25"/>
  <c r="AZ13" i="25"/>
  <c r="AY13" i="25"/>
  <c r="AO13" i="25"/>
  <c r="AN13" i="25"/>
  <c r="AD13" i="25"/>
  <c r="AC13" i="25"/>
  <c r="S13" i="25"/>
  <c r="CG12" i="25"/>
  <c r="CF12" i="25"/>
  <c r="BV12" i="25"/>
  <c r="BU12" i="25"/>
  <c r="BK12" i="25"/>
  <c r="BJ12" i="25"/>
  <c r="AZ12" i="25"/>
  <c r="AY12" i="25"/>
  <c r="AO12" i="25"/>
  <c r="AN12" i="25"/>
  <c r="AD12" i="25"/>
  <c r="AC12" i="25"/>
  <c r="S12" i="25"/>
  <c r="H12" i="25"/>
  <c r="CG11" i="25"/>
  <c r="CF11" i="25"/>
  <c r="BV11" i="25"/>
  <c r="BU11" i="25"/>
  <c r="BK11" i="25"/>
  <c r="BJ11" i="25"/>
  <c r="AZ11" i="25"/>
  <c r="AY11" i="25"/>
  <c r="AO11" i="25"/>
  <c r="AN11" i="25"/>
  <c r="AD11" i="25"/>
  <c r="AC11" i="25"/>
  <c r="S11" i="25"/>
  <c r="R11" i="25"/>
  <c r="CG10" i="25"/>
  <c r="CF10" i="25"/>
  <c r="BV10" i="25"/>
  <c r="BU10" i="25"/>
  <c r="BK10" i="25"/>
  <c r="BJ10" i="25"/>
  <c r="AZ10" i="25"/>
  <c r="AY10" i="25"/>
  <c r="AO10" i="25"/>
  <c r="AN10" i="25"/>
  <c r="AD10" i="25"/>
  <c r="AC10" i="25"/>
  <c r="S10" i="25"/>
  <c r="R10" i="25"/>
  <c r="CG9" i="25"/>
  <c r="CF9" i="25"/>
  <c r="BV9" i="25"/>
  <c r="BU9" i="25"/>
  <c r="BK9" i="25"/>
  <c r="BJ9" i="25"/>
  <c r="AZ9" i="25"/>
  <c r="AY9" i="25"/>
  <c r="AO9" i="25"/>
  <c r="AN9" i="25"/>
  <c r="AD9" i="25"/>
  <c r="AC9" i="25"/>
  <c r="S9" i="25"/>
  <c r="R9" i="25"/>
  <c r="CG8" i="25"/>
  <c r="CF8" i="25"/>
  <c r="BV8" i="25"/>
  <c r="BU8" i="25"/>
  <c r="BK8" i="25"/>
  <c r="BJ8" i="25"/>
  <c r="AZ8" i="25"/>
  <c r="AY8" i="25"/>
  <c r="AO8" i="25"/>
  <c r="AN8" i="25"/>
  <c r="AD8" i="25"/>
  <c r="AC8" i="25"/>
  <c r="S8" i="25"/>
  <c r="R8" i="25"/>
  <c r="CG7" i="25"/>
  <c r="CF7" i="25"/>
  <c r="BV7" i="25"/>
  <c r="BU7" i="25"/>
  <c r="BK7" i="25"/>
  <c r="BJ7" i="25"/>
  <c r="AZ7" i="25"/>
  <c r="AY7" i="25"/>
  <c r="AO7" i="25"/>
  <c r="AN7" i="25"/>
  <c r="AD7" i="25"/>
  <c r="AC7" i="25"/>
  <c r="S7" i="25"/>
  <c r="R7" i="25"/>
  <c r="CG6" i="25"/>
  <c r="CF6" i="25"/>
  <c r="BV6" i="25"/>
  <c r="BU6" i="25"/>
  <c r="BK6" i="25"/>
  <c r="BJ6" i="25"/>
  <c r="AZ6" i="25"/>
  <c r="AY6" i="25"/>
  <c r="AO6" i="25"/>
  <c r="AN6" i="25"/>
  <c r="AD6" i="25"/>
  <c r="AC6" i="25"/>
  <c r="S6" i="25"/>
  <c r="CG3" i="25"/>
  <c r="CF3" i="25"/>
  <c r="BV3" i="25"/>
  <c r="K33" i="18" s="1"/>
  <c r="BU3" i="25"/>
  <c r="K36" i="18" s="1"/>
  <c r="BK3" i="25"/>
  <c r="K33" i="16" s="1"/>
  <c r="BJ3" i="25"/>
  <c r="K36" i="16" s="1"/>
  <c r="AZ3" i="25"/>
  <c r="K33" i="15" s="1"/>
  <c r="AY3" i="25"/>
  <c r="K36" i="15" s="1"/>
  <c r="AO3" i="25"/>
  <c r="K33" i="5" s="1"/>
  <c r="AN3" i="25"/>
  <c r="CG28" i="22"/>
  <c r="CF28" i="22"/>
  <c r="CG27" i="22"/>
  <c r="CF27" i="22"/>
  <c r="CG26" i="22"/>
  <c r="CF26" i="22"/>
  <c r="CG25" i="22"/>
  <c r="CF25" i="22"/>
  <c r="CG24" i="22"/>
  <c r="CF24" i="22"/>
  <c r="CG23" i="22"/>
  <c r="CF23" i="22"/>
  <c r="CG22" i="22"/>
  <c r="CF22" i="22"/>
  <c r="CG21" i="22"/>
  <c r="CF21" i="22"/>
  <c r="CG20" i="22"/>
  <c r="CF20" i="22"/>
  <c r="CG19" i="22"/>
  <c r="CF19" i="22"/>
  <c r="CG18" i="22"/>
  <c r="CF18" i="22"/>
  <c r="CG17" i="22"/>
  <c r="CF17" i="22"/>
  <c r="CG16" i="22"/>
  <c r="CF16" i="22"/>
  <c r="CG15" i="22"/>
  <c r="CF15" i="22"/>
  <c r="CG14" i="22"/>
  <c r="CF14" i="22"/>
  <c r="CG13" i="22"/>
  <c r="CF13" i="22"/>
  <c r="CG12" i="22"/>
  <c r="CF12" i="22"/>
  <c r="CG11" i="22"/>
  <c r="CF11" i="22"/>
  <c r="CG10" i="22"/>
  <c r="CF10" i="22"/>
  <c r="CG9" i="22"/>
  <c r="CF9" i="22"/>
  <c r="CG8" i="22"/>
  <c r="CF8" i="22"/>
  <c r="CG7" i="22"/>
  <c r="CF7" i="22"/>
  <c r="CG6" i="22"/>
  <c r="CF6" i="22"/>
  <c r="BV36" i="22"/>
  <c r="BU36" i="22"/>
  <c r="BV35" i="22"/>
  <c r="BU35" i="22"/>
  <c r="BV34" i="22"/>
  <c r="BU34" i="22"/>
  <c r="BV33" i="22"/>
  <c r="BU33" i="22"/>
  <c r="BV32" i="22"/>
  <c r="BU32" i="22"/>
  <c r="BV31" i="22"/>
  <c r="BU31" i="22"/>
  <c r="BV30" i="22"/>
  <c r="BU30" i="22"/>
  <c r="BV29" i="22"/>
  <c r="BU29" i="22"/>
  <c r="BV28" i="22"/>
  <c r="BU28" i="22"/>
  <c r="BV27" i="22"/>
  <c r="BU27" i="22"/>
  <c r="BV26" i="22"/>
  <c r="BU26" i="22"/>
  <c r="BV25" i="22"/>
  <c r="BU25" i="22"/>
  <c r="BV24" i="22"/>
  <c r="BU24" i="22"/>
  <c r="BV23" i="22"/>
  <c r="BU23" i="22"/>
  <c r="BV22" i="22"/>
  <c r="BU22" i="22"/>
  <c r="BV21" i="22"/>
  <c r="BU21" i="22"/>
  <c r="BV20" i="22"/>
  <c r="BU20" i="22"/>
  <c r="BV19" i="22"/>
  <c r="BU19" i="22"/>
  <c r="BV18" i="22"/>
  <c r="BU18" i="22"/>
  <c r="BV17" i="22"/>
  <c r="BU17" i="22"/>
  <c r="BV16" i="22"/>
  <c r="BU16" i="22"/>
  <c r="BV15" i="22"/>
  <c r="BU15" i="22"/>
  <c r="BV14" i="22"/>
  <c r="BU14" i="22"/>
  <c r="BV13" i="22"/>
  <c r="BU13" i="22"/>
  <c r="BV12" i="22"/>
  <c r="BU12" i="22"/>
  <c r="BV11" i="22"/>
  <c r="BU11" i="22"/>
  <c r="BV10" i="22"/>
  <c r="BU10" i="22"/>
  <c r="BV9" i="22"/>
  <c r="BU9" i="22"/>
  <c r="BV8" i="22"/>
  <c r="BU8" i="22"/>
  <c r="BV7" i="22"/>
  <c r="BU7" i="22"/>
  <c r="BV6" i="22"/>
  <c r="BU6" i="22"/>
  <c r="BK27" i="22"/>
  <c r="BJ27" i="22"/>
  <c r="BK26" i="22"/>
  <c r="BJ26" i="22"/>
  <c r="BK25" i="22"/>
  <c r="BJ25" i="22"/>
  <c r="BK24" i="22"/>
  <c r="BJ24" i="22"/>
  <c r="BK23" i="22"/>
  <c r="BJ23" i="22"/>
  <c r="BK22" i="22"/>
  <c r="BJ22" i="22"/>
  <c r="BK21" i="22"/>
  <c r="BJ21" i="22"/>
  <c r="BK20" i="22"/>
  <c r="BJ20" i="22"/>
  <c r="BK19" i="22"/>
  <c r="BJ19" i="22"/>
  <c r="BK18" i="22"/>
  <c r="BJ18" i="22"/>
  <c r="BK17" i="22"/>
  <c r="BJ17" i="22"/>
  <c r="BK16" i="22"/>
  <c r="BJ16" i="22"/>
  <c r="BK15" i="22"/>
  <c r="BJ15" i="22"/>
  <c r="BK14" i="22"/>
  <c r="BJ14" i="22"/>
  <c r="BK13" i="22"/>
  <c r="BJ13" i="22"/>
  <c r="BK12" i="22"/>
  <c r="BJ12" i="22"/>
  <c r="BK11" i="22"/>
  <c r="BJ11" i="22"/>
  <c r="BK10" i="22"/>
  <c r="BJ10" i="22"/>
  <c r="BK9" i="22"/>
  <c r="BJ9" i="22"/>
  <c r="BK8" i="22"/>
  <c r="BJ8" i="22"/>
  <c r="BK7" i="22"/>
  <c r="BJ7" i="22"/>
  <c r="BK6" i="22"/>
  <c r="BJ6" i="22"/>
  <c r="AZ16" i="22"/>
  <c r="AY16" i="22"/>
  <c r="AZ15" i="22"/>
  <c r="AY15" i="22"/>
  <c r="AZ14" i="22"/>
  <c r="AY14" i="22"/>
  <c r="AZ13" i="22"/>
  <c r="AY13" i="22"/>
  <c r="AZ12" i="22"/>
  <c r="AY12" i="22"/>
  <c r="AZ11" i="22"/>
  <c r="AY11" i="22"/>
  <c r="AZ10" i="22"/>
  <c r="AY10" i="22"/>
  <c r="AZ9" i="22"/>
  <c r="AY9" i="22"/>
  <c r="AZ8" i="22"/>
  <c r="AY8" i="22"/>
  <c r="AZ7" i="22"/>
  <c r="AY7" i="22"/>
  <c r="AZ6" i="22"/>
  <c r="AY6" i="22"/>
  <c r="AO66" i="22"/>
  <c r="AN66" i="22"/>
  <c r="AO65" i="22"/>
  <c r="AN65" i="22"/>
  <c r="AO64" i="22"/>
  <c r="AN64" i="22"/>
  <c r="AO63" i="22"/>
  <c r="AN63" i="22"/>
  <c r="AO62" i="22"/>
  <c r="AN62" i="22"/>
  <c r="AO61" i="22"/>
  <c r="AN61" i="22"/>
  <c r="AO60" i="22"/>
  <c r="AN60" i="22"/>
  <c r="AO59" i="22"/>
  <c r="AN59" i="22"/>
  <c r="AO58" i="22"/>
  <c r="AN58" i="22"/>
  <c r="AO57" i="22"/>
  <c r="AN57" i="22"/>
  <c r="AO56" i="22"/>
  <c r="AN56" i="22"/>
  <c r="AO55" i="22"/>
  <c r="AN55" i="22"/>
  <c r="AO54" i="22"/>
  <c r="AN54" i="22"/>
  <c r="AO53" i="22"/>
  <c r="AN53" i="22"/>
  <c r="AO52" i="22"/>
  <c r="AN52" i="22"/>
  <c r="AO51" i="22"/>
  <c r="AN51" i="22"/>
  <c r="AO50" i="22"/>
  <c r="AN50" i="22"/>
  <c r="AO49" i="22"/>
  <c r="AN49" i="22"/>
  <c r="AO48" i="22"/>
  <c r="AN48" i="22"/>
  <c r="AO47" i="22"/>
  <c r="AN47" i="22"/>
  <c r="AO46" i="22"/>
  <c r="AN46" i="22"/>
  <c r="AO45" i="22"/>
  <c r="AN45" i="22"/>
  <c r="AO44" i="22"/>
  <c r="AN44" i="22"/>
  <c r="AO43" i="22"/>
  <c r="AN43" i="22"/>
  <c r="AO42" i="22"/>
  <c r="AN42" i="22"/>
  <c r="AO41" i="22"/>
  <c r="AN41" i="22"/>
  <c r="AO40" i="22"/>
  <c r="AN40" i="22"/>
  <c r="AO39" i="22"/>
  <c r="AN39" i="22"/>
  <c r="AO38" i="22"/>
  <c r="AN38" i="22"/>
  <c r="AO37" i="22"/>
  <c r="AN37" i="22"/>
  <c r="AO36" i="22"/>
  <c r="AN36" i="22"/>
  <c r="AO35" i="22"/>
  <c r="AN35" i="22"/>
  <c r="AO34" i="22"/>
  <c r="AN34" i="22"/>
  <c r="AO33" i="22"/>
  <c r="AN33" i="22"/>
  <c r="AO32" i="22"/>
  <c r="AN32" i="22"/>
  <c r="AO31" i="22"/>
  <c r="AN31" i="22"/>
  <c r="AO30" i="22"/>
  <c r="AN30" i="22"/>
  <c r="AO29" i="22"/>
  <c r="AN29" i="22"/>
  <c r="AO28" i="22"/>
  <c r="AN28" i="22"/>
  <c r="AO27" i="22"/>
  <c r="AN27" i="22"/>
  <c r="AO26" i="22"/>
  <c r="AN26" i="22"/>
  <c r="AO25" i="22"/>
  <c r="AN25" i="22"/>
  <c r="AO24" i="22"/>
  <c r="AN24" i="22"/>
  <c r="AO23" i="22"/>
  <c r="AN23" i="22"/>
  <c r="AO22" i="22"/>
  <c r="AN22" i="22"/>
  <c r="AO21" i="22"/>
  <c r="AN21" i="22"/>
  <c r="AO20" i="22"/>
  <c r="AN20" i="22"/>
  <c r="AO19" i="22"/>
  <c r="AN19" i="22"/>
  <c r="AO18" i="22"/>
  <c r="AN18" i="22"/>
  <c r="AO17" i="22"/>
  <c r="AN17" i="22"/>
  <c r="AO16" i="22"/>
  <c r="AN16" i="22"/>
  <c r="AO15" i="22"/>
  <c r="AN15" i="22"/>
  <c r="AO14" i="22"/>
  <c r="AN14" i="22"/>
  <c r="AO13" i="22"/>
  <c r="AN13" i="22"/>
  <c r="AO12" i="22"/>
  <c r="AN12" i="22"/>
  <c r="AO11" i="22"/>
  <c r="AN11" i="22"/>
  <c r="AO10" i="22"/>
  <c r="AN10" i="22"/>
  <c r="AO9" i="22"/>
  <c r="AN9" i="22"/>
  <c r="AO8" i="22"/>
  <c r="AN8" i="22"/>
  <c r="AO7" i="22"/>
  <c r="AN7" i="22"/>
  <c r="AO6" i="22"/>
  <c r="AN6" i="22"/>
  <c r="AD194" i="22"/>
  <c r="AC194" i="22"/>
  <c r="AD193" i="22"/>
  <c r="AC193" i="22"/>
  <c r="AD192" i="22"/>
  <c r="AC192" i="22"/>
  <c r="AD191" i="22"/>
  <c r="AC191" i="22"/>
  <c r="AD190" i="22"/>
  <c r="AC190" i="22"/>
  <c r="AD189" i="22"/>
  <c r="AC189" i="22"/>
  <c r="AD188" i="22"/>
  <c r="AC188" i="22"/>
  <c r="AD187" i="22"/>
  <c r="AC187" i="22"/>
  <c r="AD186" i="22"/>
  <c r="AC186" i="22"/>
  <c r="AD185" i="22"/>
  <c r="AC185" i="22"/>
  <c r="AD184" i="22"/>
  <c r="AC184" i="22"/>
  <c r="AD183" i="22"/>
  <c r="AC183" i="22"/>
  <c r="AD182" i="22"/>
  <c r="AC182" i="22"/>
  <c r="AD181" i="22"/>
  <c r="AC181" i="22"/>
  <c r="AD180" i="22"/>
  <c r="AC180" i="22"/>
  <c r="AD179" i="22"/>
  <c r="AC179" i="22"/>
  <c r="AD178" i="22"/>
  <c r="AC178" i="22"/>
  <c r="AD177" i="22"/>
  <c r="AC177" i="22"/>
  <c r="AD176" i="22"/>
  <c r="AC176" i="22"/>
  <c r="AD175" i="22"/>
  <c r="AC175" i="22"/>
  <c r="AD174" i="22"/>
  <c r="AC174" i="22"/>
  <c r="AD173" i="22"/>
  <c r="AC173" i="22"/>
  <c r="AD172" i="22"/>
  <c r="AC172" i="22"/>
  <c r="AD171" i="22"/>
  <c r="AC171" i="22"/>
  <c r="AD170" i="22"/>
  <c r="AC170" i="22"/>
  <c r="AD169" i="22"/>
  <c r="AC169" i="22"/>
  <c r="AD168" i="22"/>
  <c r="AC168" i="22"/>
  <c r="AD167" i="22"/>
  <c r="AC167" i="22"/>
  <c r="AD166" i="22"/>
  <c r="AC166" i="22"/>
  <c r="AD165" i="22"/>
  <c r="AC165" i="22"/>
  <c r="AD164" i="22"/>
  <c r="AC164" i="22"/>
  <c r="AD163" i="22"/>
  <c r="AC163" i="22"/>
  <c r="AD162" i="22"/>
  <c r="AC162" i="22"/>
  <c r="AD161" i="22"/>
  <c r="AC161" i="22"/>
  <c r="AD160" i="22"/>
  <c r="AC160" i="22"/>
  <c r="AD159" i="22"/>
  <c r="AC159" i="22"/>
  <c r="AD158" i="22"/>
  <c r="AC158" i="22"/>
  <c r="AD157" i="22"/>
  <c r="AC157" i="22"/>
  <c r="AD156" i="22"/>
  <c r="AC156" i="22"/>
  <c r="AD155" i="22"/>
  <c r="AC155" i="22"/>
  <c r="AD154" i="22"/>
  <c r="AC154" i="22"/>
  <c r="AD153" i="22"/>
  <c r="AC153" i="22"/>
  <c r="AD152" i="22"/>
  <c r="AC152" i="22"/>
  <c r="AD151" i="22"/>
  <c r="AC151" i="22"/>
  <c r="AD150" i="22"/>
  <c r="AC150" i="22"/>
  <c r="AD149" i="22"/>
  <c r="AC149" i="22"/>
  <c r="AD148" i="22"/>
  <c r="AC148" i="22"/>
  <c r="AD147" i="22"/>
  <c r="AC147" i="22"/>
  <c r="AD146" i="22"/>
  <c r="AC146" i="22"/>
  <c r="AD145" i="22"/>
  <c r="AC145" i="22"/>
  <c r="AD144" i="22"/>
  <c r="AC144" i="22"/>
  <c r="AD143" i="22"/>
  <c r="AC143" i="22"/>
  <c r="AD142" i="22"/>
  <c r="AC142" i="22"/>
  <c r="AD141" i="22"/>
  <c r="AC141" i="22"/>
  <c r="AD140" i="22"/>
  <c r="AC140" i="22"/>
  <c r="AD139" i="22"/>
  <c r="AC139" i="22"/>
  <c r="AD138" i="22"/>
  <c r="AC138" i="22"/>
  <c r="AD137" i="22"/>
  <c r="AC137" i="22"/>
  <c r="AD136" i="22"/>
  <c r="AC136" i="22"/>
  <c r="AD135" i="22"/>
  <c r="AC135" i="22"/>
  <c r="AD134" i="22"/>
  <c r="AC134" i="22"/>
  <c r="AD133" i="22"/>
  <c r="AC133" i="22"/>
  <c r="AD132" i="22"/>
  <c r="AC132" i="22"/>
  <c r="AD131" i="22"/>
  <c r="AC131" i="22"/>
  <c r="AD130" i="22"/>
  <c r="AC130" i="22"/>
  <c r="AD129" i="22"/>
  <c r="AC129" i="22"/>
  <c r="AD128" i="22"/>
  <c r="AC128" i="22"/>
  <c r="AD127" i="22"/>
  <c r="AC127" i="22"/>
  <c r="AD126" i="22"/>
  <c r="AC126" i="22"/>
  <c r="AD125" i="22"/>
  <c r="AC125" i="22"/>
  <c r="AD124" i="22"/>
  <c r="AC124" i="22"/>
  <c r="AD123" i="22"/>
  <c r="AC123" i="22"/>
  <c r="AD122" i="22"/>
  <c r="AC122" i="22"/>
  <c r="AD121" i="22"/>
  <c r="AC121" i="22"/>
  <c r="AD120" i="22"/>
  <c r="AC120" i="22"/>
  <c r="AD119" i="22"/>
  <c r="AC119" i="22"/>
  <c r="AD118" i="22"/>
  <c r="AC118" i="22"/>
  <c r="AD117" i="22"/>
  <c r="AC117" i="22"/>
  <c r="AD116" i="22"/>
  <c r="AC116" i="22"/>
  <c r="AD115" i="22"/>
  <c r="AC115" i="22"/>
  <c r="AD114" i="22"/>
  <c r="AC114" i="22"/>
  <c r="AD113" i="22"/>
  <c r="AC113" i="22"/>
  <c r="AD112" i="22"/>
  <c r="AC112" i="22"/>
  <c r="AD111" i="22"/>
  <c r="AC111" i="22"/>
  <c r="AD110" i="22"/>
  <c r="AC110" i="22"/>
  <c r="AD109" i="22"/>
  <c r="AC109" i="22"/>
  <c r="AD108" i="22"/>
  <c r="AC108" i="22"/>
  <c r="AD107" i="22"/>
  <c r="AC107" i="22"/>
  <c r="AD106" i="22"/>
  <c r="AC106" i="22"/>
  <c r="AD105" i="22"/>
  <c r="AC105" i="22"/>
  <c r="AD104" i="22"/>
  <c r="AC104" i="22"/>
  <c r="AD103" i="22"/>
  <c r="AC103" i="22"/>
  <c r="AD102" i="22"/>
  <c r="AC102" i="22"/>
  <c r="AD101" i="22"/>
  <c r="AC101" i="22"/>
  <c r="AD100" i="22"/>
  <c r="AC100" i="22"/>
  <c r="AD99" i="22"/>
  <c r="AC99" i="22"/>
  <c r="AD98" i="22"/>
  <c r="AC98" i="22"/>
  <c r="AD97" i="22"/>
  <c r="AC97" i="22"/>
  <c r="AD96" i="22"/>
  <c r="AC96" i="22"/>
  <c r="AD95" i="22"/>
  <c r="AC95" i="22"/>
  <c r="AD94" i="22"/>
  <c r="AC94" i="22"/>
  <c r="AD93" i="22"/>
  <c r="AC93" i="22"/>
  <c r="AD92" i="22"/>
  <c r="AC92" i="22"/>
  <c r="AD91" i="22"/>
  <c r="AC91" i="22"/>
  <c r="AD90" i="22"/>
  <c r="AC90" i="22"/>
  <c r="AD89" i="22"/>
  <c r="AC89" i="22"/>
  <c r="AD88" i="22"/>
  <c r="AC88" i="22"/>
  <c r="AD87" i="22"/>
  <c r="AC87" i="22"/>
  <c r="AD86" i="22"/>
  <c r="AC86" i="22"/>
  <c r="AD85" i="22"/>
  <c r="AC85" i="22"/>
  <c r="AD84" i="22"/>
  <c r="AC84" i="22"/>
  <c r="AD83" i="22"/>
  <c r="AC83" i="22"/>
  <c r="AD82" i="22"/>
  <c r="AC82" i="22"/>
  <c r="AD81" i="22"/>
  <c r="AC81" i="22"/>
  <c r="AD80" i="22"/>
  <c r="AC80" i="22"/>
  <c r="AD79" i="22"/>
  <c r="AC79" i="22"/>
  <c r="AD78" i="22"/>
  <c r="AC78" i="22"/>
  <c r="AD77" i="22"/>
  <c r="AC77" i="22"/>
  <c r="AD76" i="22"/>
  <c r="AC76" i="22"/>
  <c r="AD75" i="22"/>
  <c r="AC75" i="22"/>
  <c r="AD74" i="22"/>
  <c r="AC74" i="22"/>
  <c r="AD73" i="22"/>
  <c r="AC73" i="22"/>
  <c r="AD72" i="22"/>
  <c r="AC72" i="22"/>
  <c r="AD71" i="22"/>
  <c r="AC71" i="22"/>
  <c r="AD70" i="22"/>
  <c r="AC70" i="22"/>
  <c r="AD69" i="22"/>
  <c r="AC69" i="22"/>
  <c r="AD68" i="22"/>
  <c r="AC68" i="22"/>
  <c r="AD67" i="22"/>
  <c r="AC67" i="22"/>
  <c r="AD66" i="22"/>
  <c r="AC66" i="22"/>
  <c r="AD65" i="22"/>
  <c r="AC65" i="22"/>
  <c r="AD64" i="22"/>
  <c r="AC64" i="22"/>
  <c r="AD63" i="22"/>
  <c r="AC63" i="22"/>
  <c r="AD62" i="22"/>
  <c r="AC62" i="22"/>
  <c r="AD61" i="22"/>
  <c r="AC61" i="22"/>
  <c r="AD60" i="22"/>
  <c r="AC60" i="22"/>
  <c r="AD59" i="22"/>
  <c r="AC59" i="22"/>
  <c r="AD58" i="22"/>
  <c r="AC58" i="22"/>
  <c r="AD57" i="22"/>
  <c r="AC57" i="22"/>
  <c r="AD56" i="22"/>
  <c r="AC56" i="22"/>
  <c r="AD55" i="22"/>
  <c r="AC55" i="22"/>
  <c r="AD54" i="22"/>
  <c r="AC54" i="22"/>
  <c r="AD53" i="22"/>
  <c r="AC53" i="22"/>
  <c r="AD52" i="22"/>
  <c r="AC52" i="22"/>
  <c r="AD51" i="22"/>
  <c r="AC51" i="22"/>
  <c r="AD50" i="22"/>
  <c r="AC50" i="22"/>
  <c r="AD49" i="22"/>
  <c r="AC49" i="22"/>
  <c r="AD48" i="22"/>
  <c r="AC48" i="22"/>
  <c r="AD47" i="22"/>
  <c r="AC47" i="22"/>
  <c r="AD46" i="22"/>
  <c r="AC46" i="22"/>
  <c r="AD45" i="22"/>
  <c r="AC45" i="22"/>
  <c r="AD44" i="22"/>
  <c r="AC44" i="22"/>
  <c r="AD43" i="22"/>
  <c r="AC43" i="22"/>
  <c r="AD42" i="22"/>
  <c r="AC42" i="22"/>
  <c r="AD41" i="22"/>
  <c r="AC41" i="22"/>
  <c r="AD40" i="22"/>
  <c r="AC40" i="22"/>
  <c r="AD39" i="22"/>
  <c r="AC39" i="22"/>
  <c r="AD38" i="22"/>
  <c r="AC38" i="22"/>
  <c r="AD37" i="22"/>
  <c r="AC37" i="22"/>
  <c r="AD36" i="22"/>
  <c r="AC36" i="22"/>
  <c r="AD35" i="22"/>
  <c r="AC35" i="22"/>
  <c r="AD34" i="22"/>
  <c r="AC34" i="22"/>
  <c r="AD33" i="22"/>
  <c r="AC33" i="22"/>
  <c r="AD32" i="22"/>
  <c r="AC32" i="22"/>
  <c r="AD31" i="22"/>
  <c r="AC31" i="22"/>
  <c r="AD30" i="22"/>
  <c r="AC30" i="22"/>
  <c r="AD29" i="22"/>
  <c r="AC29" i="22"/>
  <c r="AD28" i="22"/>
  <c r="AC28" i="22"/>
  <c r="AD27" i="22"/>
  <c r="AC27" i="22"/>
  <c r="AD26" i="22"/>
  <c r="AC26" i="22"/>
  <c r="AD25" i="22"/>
  <c r="AC25" i="22"/>
  <c r="AD24" i="22"/>
  <c r="AC24" i="22"/>
  <c r="AD23" i="22"/>
  <c r="AC23" i="22"/>
  <c r="AD22" i="22"/>
  <c r="AC22" i="22"/>
  <c r="AD21" i="22"/>
  <c r="AC21" i="22"/>
  <c r="AD20" i="22"/>
  <c r="AC20" i="22"/>
  <c r="AD19" i="22"/>
  <c r="AC19" i="22"/>
  <c r="AD18" i="22"/>
  <c r="AC18" i="22"/>
  <c r="AD17" i="22"/>
  <c r="AC17" i="22"/>
  <c r="AD16" i="22"/>
  <c r="AC16" i="22"/>
  <c r="AD15" i="22"/>
  <c r="AC15" i="22"/>
  <c r="AD14" i="22"/>
  <c r="AC14" i="22"/>
  <c r="AD13" i="22"/>
  <c r="AC13" i="22"/>
  <c r="AD12" i="22"/>
  <c r="AC12" i="22"/>
  <c r="AD11" i="22"/>
  <c r="AC11" i="22"/>
  <c r="AD10" i="22"/>
  <c r="AC10" i="22"/>
  <c r="AD9" i="22"/>
  <c r="AC9" i="22"/>
  <c r="AD8" i="22"/>
  <c r="AC8" i="22"/>
  <c r="AD7" i="22"/>
  <c r="AC7" i="22"/>
  <c r="AD6" i="22"/>
  <c r="AC6" i="22"/>
  <c r="S84" i="22"/>
  <c r="R84" i="22"/>
  <c r="S83" i="22"/>
  <c r="R83" i="22"/>
  <c r="S82" i="22"/>
  <c r="R82" i="22"/>
  <c r="S81" i="22"/>
  <c r="R81" i="22"/>
  <c r="S80" i="22"/>
  <c r="R80" i="22"/>
  <c r="S79" i="22"/>
  <c r="R79" i="22"/>
  <c r="S78" i="22"/>
  <c r="R78" i="22"/>
  <c r="S77" i="22"/>
  <c r="R77" i="22"/>
  <c r="S76" i="22"/>
  <c r="R76" i="22"/>
  <c r="S75" i="22"/>
  <c r="R75" i="22"/>
  <c r="S74" i="22"/>
  <c r="R74" i="22"/>
  <c r="S73" i="22"/>
  <c r="R73" i="22"/>
  <c r="S72" i="22"/>
  <c r="R72" i="22"/>
  <c r="S71" i="22"/>
  <c r="R71" i="22"/>
  <c r="S70" i="22"/>
  <c r="R70" i="22"/>
  <c r="S69" i="22"/>
  <c r="R69" i="22"/>
  <c r="S68" i="22"/>
  <c r="R68" i="22"/>
  <c r="S67" i="22"/>
  <c r="R67" i="22"/>
  <c r="S66" i="22"/>
  <c r="R66" i="22"/>
  <c r="S65" i="22"/>
  <c r="R65" i="22"/>
  <c r="S64" i="22"/>
  <c r="R64" i="22"/>
  <c r="S63" i="22"/>
  <c r="R63" i="22"/>
  <c r="S62" i="22"/>
  <c r="R62" i="22"/>
  <c r="S61" i="22"/>
  <c r="R61" i="22"/>
  <c r="S60" i="22"/>
  <c r="R60" i="22"/>
  <c r="S59" i="22"/>
  <c r="R59" i="22"/>
  <c r="S58" i="22"/>
  <c r="R58" i="22"/>
  <c r="S57" i="22"/>
  <c r="R57" i="22"/>
  <c r="S56" i="22"/>
  <c r="R56" i="22"/>
  <c r="S55" i="22"/>
  <c r="R55" i="22"/>
  <c r="S54" i="22"/>
  <c r="R54" i="22"/>
  <c r="S53" i="22"/>
  <c r="R53" i="22"/>
  <c r="S52" i="22"/>
  <c r="R52" i="22"/>
  <c r="S51" i="22"/>
  <c r="R51" i="22"/>
  <c r="S50" i="22"/>
  <c r="R50" i="22"/>
  <c r="S49" i="22"/>
  <c r="R49" i="22"/>
  <c r="S48" i="22"/>
  <c r="R48" i="22"/>
  <c r="S47" i="22"/>
  <c r="R47" i="22"/>
  <c r="S46" i="22"/>
  <c r="R46" i="22"/>
  <c r="S45" i="22"/>
  <c r="R45" i="22"/>
  <c r="S44" i="22"/>
  <c r="R44" i="22"/>
  <c r="S43" i="22"/>
  <c r="R43" i="22"/>
  <c r="S42" i="22"/>
  <c r="R42" i="22"/>
  <c r="S41" i="22"/>
  <c r="R41" i="22"/>
  <c r="S40" i="22"/>
  <c r="R40" i="22"/>
  <c r="S39" i="22"/>
  <c r="R39" i="22"/>
  <c r="S38" i="22"/>
  <c r="R38" i="22"/>
  <c r="S37" i="22"/>
  <c r="R37" i="22"/>
  <c r="S36" i="22"/>
  <c r="R36" i="22"/>
  <c r="S35" i="22"/>
  <c r="R35" i="22"/>
  <c r="S34" i="22"/>
  <c r="R34" i="22"/>
  <c r="S33" i="22"/>
  <c r="R33" i="22"/>
  <c r="S32" i="22"/>
  <c r="R32" i="22"/>
  <c r="S31" i="22"/>
  <c r="R31" i="22"/>
  <c r="S30" i="22"/>
  <c r="R30" i="22"/>
  <c r="S29" i="22"/>
  <c r="R29" i="22"/>
  <c r="S28" i="22"/>
  <c r="R28" i="22"/>
  <c r="S27" i="22"/>
  <c r="R27" i="22"/>
  <c r="S26" i="22"/>
  <c r="R26" i="22"/>
  <c r="S25" i="22"/>
  <c r="R25" i="22"/>
  <c r="S24" i="22"/>
  <c r="R24" i="22"/>
  <c r="S23" i="22"/>
  <c r="R23" i="22"/>
  <c r="S22" i="22"/>
  <c r="R22" i="22"/>
  <c r="S21" i="22"/>
  <c r="R21" i="22"/>
  <c r="S20" i="22"/>
  <c r="R20" i="22"/>
  <c r="S19" i="22"/>
  <c r="R19" i="22"/>
  <c r="S18" i="22"/>
  <c r="R18" i="22"/>
  <c r="S17" i="22"/>
  <c r="R17" i="22"/>
  <c r="S16" i="22"/>
  <c r="R16" i="22"/>
  <c r="S15" i="22"/>
  <c r="R15" i="22"/>
  <c r="S14" i="22"/>
  <c r="R14" i="22"/>
  <c r="S13" i="22"/>
  <c r="R13" i="22"/>
  <c r="S12" i="22"/>
  <c r="R12" i="22"/>
  <c r="S11" i="22"/>
  <c r="R11" i="22"/>
  <c r="S10" i="22"/>
  <c r="R10" i="22"/>
  <c r="S9" i="22"/>
  <c r="R9" i="22"/>
  <c r="S8" i="22"/>
  <c r="R8" i="22"/>
  <c r="S7" i="22"/>
  <c r="R7" i="22"/>
  <c r="S6" i="22"/>
  <c r="R6" i="22"/>
  <c r="C14" i="22"/>
  <c r="H12" i="22"/>
  <c r="H11" i="22"/>
  <c r="H10" i="22"/>
  <c r="H9" i="22"/>
  <c r="H8" i="22"/>
  <c r="H7" i="22"/>
  <c r="H6" i="22"/>
  <c r="S3" i="25" l="1"/>
  <c r="K33" i="3" s="1"/>
  <c r="R3" i="25"/>
  <c r="K36" i="3" s="1"/>
  <c r="AD3" i="26"/>
  <c r="O33" i="4" s="1"/>
  <c r="R3" i="26"/>
  <c r="O36" i="3" s="1"/>
  <c r="S3" i="26"/>
  <c r="O33" i="3" s="1"/>
  <c r="AC3" i="25"/>
  <c r="K36" i="4" s="1"/>
  <c r="AD3" i="25"/>
  <c r="K33" i="4" s="1"/>
  <c r="O92" i="18"/>
  <c r="N92" i="18"/>
  <c r="P92" i="18" s="1"/>
  <c r="L92" i="18"/>
  <c r="K92" i="18"/>
  <c r="J92" i="18"/>
  <c r="G92" i="18"/>
  <c r="H92" i="18" s="1"/>
  <c r="F92" i="18"/>
  <c r="N82" i="18"/>
  <c r="J82" i="18"/>
  <c r="F82" i="18"/>
  <c r="N75" i="18"/>
  <c r="J75" i="18"/>
  <c r="F75" i="18"/>
  <c r="N65" i="18"/>
  <c r="J65" i="18"/>
  <c r="F65" i="18"/>
  <c r="N59" i="18"/>
  <c r="J59" i="18"/>
  <c r="F59" i="18"/>
  <c r="N54" i="18"/>
  <c r="J54" i="18"/>
  <c r="F54" i="18"/>
  <c r="N82" i="17"/>
  <c r="J82" i="17"/>
  <c r="F82" i="17"/>
  <c r="N75" i="17"/>
  <c r="J75" i="17"/>
  <c r="F75" i="17"/>
  <c r="N65" i="17"/>
  <c r="J65" i="17"/>
  <c r="F65" i="17"/>
  <c r="N59" i="17"/>
  <c r="J59" i="17"/>
  <c r="F59" i="17"/>
  <c r="N54" i="17"/>
  <c r="J54" i="17"/>
  <c r="F54" i="17"/>
  <c r="N82" i="16"/>
  <c r="J82" i="16"/>
  <c r="F82" i="16"/>
  <c r="N75" i="16"/>
  <c r="J75" i="16"/>
  <c r="F75" i="16"/>
  <c r="N65" i="16"/>
  <c r="J65" i="16"/>
  <c r="F65" i="16"/>
  <c r="N59" i="16"/>
  <c r="J59" i="16"/>
  <c r="F59" i="16"/>
  <c r="N54" i="16"/>
  <c r="J54" i="16"/>
  <c r="F54" i="16"/>
  <c r="N82" i="15"/>
  <c r="J82" i="15"/>
  <c r="F82" i="15"/>
  <c r="N75" i="15"/>
  <c r="J75" i="15"/>
  <c r="F75" i="15"/>
  <c r="N65" i="15"/>
  <c r="J65" i="15"/>
  <c r="F65" i="15"/>
  <c r="N59" i="15"/>
  <c r="J59" i="15"/>
  <c r="F59" i="15"/>
  <c r="N54" i="15"/>
  <c r="J54" i="15"/>
  <c r="F54" i="15"/>
  <c r="N82" i="5"/>
  <c r="J82" i="5"/>
  <c r="F82" i="5"/>
  <c r="N75" i="5"/>
  <c r="J75" i="5"/>
  <c r="F75" i="5"/>
  <c r="N65" i="5"/>
  <c r="J65" i="5"/>
  <c r="F65" i="5"/>
  <c r="N59" i="5"/>
  <c r="J59" i="5"/>
  <c r="F59" i="5"/>
  <c r="N54" i="5"/>
  <c r="J54" i="5"/>
  <c r="F54" i="5"/>
  <c r="N82" i="4"/>
  <c r="J82" i="4"/>
  <c r="F82" i="4"/>
  <c r="N75" i="4"/>
  <c r="J75" i="4"/>
  <c r="F75" i="4"/>
  <c r="N65" i="4"/>
  <c r="J65" i="4"/>
  <c r="F65" i="4"/>
  <c r="N59" i="4"/>
  <c r="J59" i="4"/>
  <c r="F59" i="4"/>
  <c r="N54" i="4"/>
  <c r="J54" i="4"/>
  <c r="F54" i="4"/>
  <c r="N82" i="3"/>
  <c r="J82" i="3"/>
  <c r="F82" i="3"/>
  <c r="N75" i="3"/>
  <c r="J75" i="3"/>
  <c r="F75" i="3"/>
  <c r="N65" i="3"/>
  <c r="J65" i="3"/>
  <c r="F65" i="3"/>
  <c r="N59" i="3"/>
  <c r="J59" i="3"/>
  <c r="F59" i="3"/>
  <c r="N54" i="3"/>
  <c r="J54" i="3"/>
  <c r="F54" i="3"/>
  <c r="N46" i="18"/>
  <c r="J46" i="18"/>
  <c r="F46" i="18"/>
  <c r="N46" i="17"/>
  <c r="J46" i="17"/>
  <c r="F46" i="17"/>
  <c r="N46" i="16"/>
  <c r="J46" i="16"/>
  <c r="F46" i="16"/>
  <c r="N46" i="15"/>
  <c r="J46" i="15"/>
  <c r="F46" i="15"/>
  <c r="N46" i="5"/>
  <c r="J46" i="5"/>
  <c r="F46" i="5"/>
  <c r="N46" i="4"/>
  <c r="J46" i="4"/>
  <c r="F46" i="4"/>
  <c r="N46" i="3"/>
  <c r="J46" i="3"/>
  <c r="F46" i="3"/>
  <c r="P37" i="18" l="1"/>
  <c r="O37" i="18"/>
  <c r="N37" i="18"/>
  <c r="L37" i="18"/>
  <c r="K37" i="18"/>
  <c r="J37" i="18"/>
  <c r="G37" i="18"/>
  <c r="H37" i="18" s="1"/>
  <c r="F37" i="18"/>
  <c r="P37" i="17"/>
  <c r="O37" i="17"/>
  <c r="N37" i="17"/>
  <c r="L37" i="17"/>
  <c r="K37" i="17"/>
  <c r="J37" i="17"/>
  <c r="G37" i="17"/>
  <c r="H37" i="17" s="1"/>
  <c r="F37" i="17"/>
  <c r="P37" i="16"/>
  <c r="O37" i="16"/>
  <c r="N37" i="16"/>
  <c r="L37" i="16"/>
  <c r="K37" i="16"/>
  <c r="J37" i="16"/>
  <c r="G37" i="16"/>
  <c r="H37" i="16" s="1"/>
  <c r="F37" i="16"/>
  <c r="P37" i="15"/>
  <c r="O37" i="15"/>
  <c r="N37" i="15"/>
  <c r="L37" i="15"/>
  <c r="K37" i="15"/>
  <c r="J37" i="15"/>
  <c r="G37" i="15"/>
  <c r="H37" i="15" s="1"/>
  <c r="F37" i="15"/>
  <c r="P37" i="5"/>
  <c r="O37" i="5"/>
  <c r="N37" i="5"/>
  <c r="L37" i="5"/>
  <c r="K37" i="5"/>
  <c r="J37" i="5"/>
  <c r="G37" i="5"/>
  <c r="H37" i="5" s="1"/>
  <c r="F37" i="5"/>
  <c r="P37" i="4"/>
  <c r="O37" i="4"/>
  <c r="N37" i="4"/>
  <c r="L37" i="4"/>
  <c r="K37" i="4"/>
  <c r="J37" i="4"/>
  <c r="G37" i="4"/>
  <c r="H37" i="4" s="1"/>
  <c r="F37" i="4"/>
  <c r="P37" i="3"/>
  <c r="O37" i="3"/>
  <c r="N37" i="3"/>
  <c r="K37" i="3"/>
  <c r="L37" i="3" s="1"/>
  <c r="J37" i="3"/>
  <c r="G37" i="3"/>
  <c r="H37" i="3" s="1"/>
  <c r="F37" i="3"/>
  <c r="N24" i="18"/>
  <c r="J24" i="18"/>
  <c r="F24" i="18"/>
  <c r="N24" i="17"/>
  <c r="J24" i="17"/>
  <c r="F24" i="17"/>
  <c r="N24" i="16"/>
  <c r="J24" i="16"/>
  <c r="F24" i="16"/>
  <c r="N24" i="15"/>
  <c r="J24" i="15"/>
  <c r="F24" i="15"/>
  <c r="N24" i="5"/>
  <c r="J24" i="5"/>
  <c r="F24" i="5"/>
  <c r="N24" i="4"/>
  <c r="J24" i="4"/>
  <c r="F24" i="4"/>
  <c r="O20" i="18"/>
  <c r="P20" i="18" s="1"/>
  <c r="N20" i="18"/>
  <c r="L20" i="18"/>
  <c r="K20" i="18"/>
  <c r="J20" i="18"/>
  <c r="H20" i="18"/>
  <c r="G20" i="18"/>
  <c r="F20" i="18"/>
  <c r="O16" i="18"/>
  <c r="P16" i="18" s="1"/>
  <c r="N16" i="18"/>
  <c r="L16" i="18"/>
  <c r="J16" i="18"/>
  <c r="H16" i="18"/>
  <c r="G16" i="18"/>
  <c r="F16" i="18"/>
  <c r="O12" i="18"/>
  <c r="P12" i="18" s="1"/>
  <c r="N12" i="18"/>
  <c r="L12" i="18"/>
  <c r="K12" i="18"/>
  <c r="J12" i="18"/>
  <c r="H12" i="18"/>
  <c r="G12" i="18"/>
  <c r="F12" i="18"/>
  <c r="P8" i="18"/>
  <c r="O8" i="18"/>
  <c r="N8" i="18"/>
  <c r="L8" i="18"/>
  <c r="J8" i="18"/>
  <c r="H8" i="18"/>
  <c r="G8" i="18"/>
  <c r="F8" i="18"/>
  <c r="O20" i="17"/>
  <c r="P20" i="17" s="1"/>
  <c r="N20" i="17"/>
  <c r="L20" i="17"/>
  <c r="K20" i="17"/>
  <c r="J20" i="17"/>
  <c r="H20" i="17"/>
  <c r="G20" i="17"/>
  <c r="F20" i="17"/>
  <c r="O16" i="17"/>
  <c r="P16" i="17" s="1"/>
  <c r="N16" i="17"/>
  <c r="L16" i="17"/>
  <c r="J16" i="17"/>
  <c r="H16" i="17"/>
  <c r="G16" i="17"/>
  <c r="F16" i="17"/>
  <c r="O12" i="17"/>
  <c r="P12" i="17" s="1"/>
  <c r="N12" i="17"/>
  <c r="L12" i="17"/>
  <c r="K12" i="17"/>
  <c r="J12" i="17"/>
  <c r="H12" i="17"/>
  <c r="G12" i="17"/>
  <c r="F12" i="17"/>
  <c r="P8" i="17"/>
  <c r="O8" i="17"/>
  <c r="N8" i="17"/>
  <c r="L8" i="17"/>
  <c r="K8" i="17"/>
  <c r="J8" i="17"/>
  <c r="H8" i="17"/>
  <c r="G8" i="17"/>
  <c r="F8" i="17"/>
  <c r="O20" i="16"/>
  <c r="P20" i="16" s="1"/>
  <c r="N20" i="16"/>
  <c r="L20" i="16"/>
  <c r="K20" i="16"/>
  <c r="J20" i="16"/>
  <c r="H20" i="16"/>
  <c r="G20" i="16"/>
  <c r="F20" i="16"/>
  <c r="O16" i="16"/>
  <c r="P16" i="16" s="1"/>
  <c r="N16" i="16"/>
  <c r="L16" i="16"/>
  <c r="J16" i="16"/>
  <c r="H16" i="16"/>
  <c r="G16" i="16"/>
  <c r="F16" i="16"/>
  <c r="N12" i="16"/>
  <c r="L12" i="16"/>
  <c r="K12" i="16"/>
  <c r="J12" i="16"/>
  <c r="H12" i="16"/>
  <c r="G12" i="16"/>
  <c r="F12" i="16"/>
  <c r="P8" i="16"/>
  <c r="O8" i="16"/>
  <c r="N8" i="16"/>
  <c r="L8" i="16"/>
  <c r="J8" i="16"/>
  <c r="H8" i="16"/>
  <c r="G8" i="16"/>
  <c r="F8" i="16"/>
  <c r="O20" i="15"/>
  <c r="P20" i="15" s="1"/>
  <c r="N20" i="15"/>
  <c r="L20" i="15"/>
  <c r="K20" i="15"/>
  <c r="J20" i="15"/>
  <c r="H20" i="15"/>
  <c r="G20" i="15"/>
  <c r="F20" i="15"/>
  <c r="O16" i="15"/>
  <c r="P16" i="15" s="1"/>
  <c r="N16" i="15"/>
  <c r="L16" i="15"/>
  <c r="J16" i="15"/>
  <c r="H16" i="15"/>
  <c r="G16" i="15"/>
  <c r="F16" i="15"/>
  <c r="O12" i="15"/>
  <c r="P12" i="15" s="1"/>
  <c r="N12" i="15"/>
  <c r="L12" i="15"/>
  <c r="K12" i="15"/>
  <c r="J12" i="15"/>
  <c r="H12" i="15"/>
  <c r="G12" i="15"/>
  <c r="F12" i="15"/>
  <c r="N8" i="15"/>
  <c r="L8" i="15"/>
  <c r="J8" i="15"/>
  <c r="H8" i="15"/>
  <c r="G8" i="15"/>
  <c r="F8" i="15"/>
  <c r="N20" i="5"/>
  <c r="L20" i="5"/>
  <c r="K20" i="5"/>
  <c r="J20" i="5"/>
  <c r="H20" i="5"/>
  <c r="G20" i="5"/>
  <c r="F20" i="5"/>
  <c r="O16" i="5"/>
  <c r="P16" i="5" s="1"/>
  <c r="N16" i="5"/>
  <c r="L16" i="5"/>
  <c r="J16" i="5"/>
  <c r="H16" i="5"/>
  <c r="G16" i="5"/>
  <c r="F16" i="5"/>
  <c r="N12" i="5"/>
  <c r="L12" i="5"/>
  <c r="K12" i="5"/>
  <c r="J12" i="5"/>
  <c r="H12" i="5"/>
  <c r="G12" i="5"/>
  <c r="F12" i="5"/>
  <c r="N8" i="5"/>
  <c r="L8" i="5"/>
  <c r="J8" i="5"/>
  <c r="H8" i="5"/>
  <c r="G8" i="5"/>
  <c r="F8" i="5"/>
  <c r="O20" i="4"/>
  <c r="N20" i="4"/>
  <c r="L20" i="4"/>
  <c r="K20" i="4"/>
  <c r="J20" i="4"/>
  <c r="H20" i="4"/>
  <c r="G20" i="4"/>
  <c r="F20" i="4"/>
  <c r="O16" i="4"/>
  <c r="P16" i="4" s="1"/>
  <c r="N16" i="4"/>
  <c r="J16" i="4"/>
  <c r="H16" i="4"/>
  <c r="G16" i="4"/>
  <c r="F16" i="4"/>
  <c r="N12" i="4"/>
  <c r="L12" i="4"/>
  <c r="K12" i="4"/>
  <c r="J12" i="4"/>
  <c r="H12" i="4"/>
  <c r="G12" i="4"/>
  <c r="F12" i="4"/>
  <c r="N8" i="4"/>
  <c r="L8" i="4"/>
  <c r="J8" i="4"/>
  <c r="H8" i="4"/>
  <c r="G8" i="4"/>
  <c r="F8" i="4"/>
  <c r="P7" i="18"/>
  <c r="AG7" i="7" s="1"/>
  <c r="CT7" i="7" s="1"/>
  <c r="L7" i="18"/>
  <c r="H7" i="18"/>
  <c r="P7" i="17"/>
  <c r="AF7" i="7" s="1"/>
  <c r="CS7" i="7" s="1"/>
  <c r="L7" i="17"/>
  <c r="H7" i="17"/>
  <c r="P7" i="16"/>
  <c r="AE7" i="7" s="1"/>
  <c r="CR7" i="7" s="1"/>
  <c r="L7" i="16"/>
  <c r="H7" i="16"/>
  <c r="P7" i="15"/>
  <c r="AD7" i="7" s="1"/>
  <c r="CQ7" i="7" s="1"/>
  <c r="L7" i="15"/>
  <c r="H7" i="15"/>
  <c r="P7" i="5"/>
  <c r="AC7" i="7" s="1"/>
  <c r="CP7" i="7" s="1"/>
  <c r="L7" i="5"/>
  <c r="H7" i="5"/>
  <c r="P7" i="4"/>
  <c r="L7" i="4"/>
  <c r="H7" i="4"/>
  <c r="W8" i="7" l="1"/>
  <c r="CH8" i="7"/>
  <c r="U8" i="7"/>
  <c r="CF8" i="7"/>
  <c r="CD8" i="7"/>
  <c r="S8" i="7"/>
  <c r="CE8" i="7"/>
  <c r="T8" i="7"/>
  <c r="R8" i="7"/>
  <c r="CC8" i="7"/>
  <c r="W11" i="7"/>
  <c r="CH11" i="7"/>
  <c r="V11" i="7"/>
  <c r="CG11" i="7"/>
  <c r="CF11" i="7"/>
  <c r="U11" i="7"/>
  <c r="CE11" i="7"/>
  <c r="T11" i="7"/>
  <c r="S11" i="7"/>
  <c r="CD11" i="7"/>
  <c r="O20" i="3"/>
  <c r="P20" i="3" s="1"/>
  <c r="N20" i="3"/>
  <c r="L20" i="3"/>
  <c r="K20" i="3"/>
  <c r="J20" i="3"/>
  <c r="H20" i="3"/>
  <c r="O16" i="3"/>
  <c r="P16" i="3" s="1"/>
  <c r="N16" i="3"/>
  <c r="L16" i="3"/>
  <c r="J16" i="3"/>
  <c r="H16" i="3"/>
  <c r="O12" i="3"/>
  <c r="P12" i="3" s="1"/>
  <c r="N12" i="3"/>
  <c r="L12" i="3"/>
  <c r="K12" i="3"/>
  <c r="J12" i="3"/>
  <c r="H12" i="3"/>
  <c r="N8" i="3"/>
  <c r="J8" i="3"/>
  <c r="H8" i="3"/>
  <c r="P7" i="3"/>
  <c r="AA7" i="7" s="1"/>
  <c r="CN7" i="7" s="1"/>
  <c r="L7" i="3"/>
  <c r="H7" i="3"/>
  <c r="CB11" i="7" l="1"/>
  <c r="Q11" i="7"/>
  <c r="P10" i="1"/>
  <c r="Z25" i="7" s="1"/>
  <c r="AA25" i="7" s="1"/>
  <c r="L10" i="1"/>
  <c r="H10" i="1"/>
  <c r="P11" i="1"/>
  <c r="Z26" i="7" s="1"/>
  <c r="AA26" i="7" s="1"/>
  <c r="L11" i="1"/>
  <c r="H11" i="1"/>
  <c r="P15" i="1"/>
  <c r="Z27" i="7" s="1"/>
  <c r="AA27" i="7" s="1"/>
  <c r="L15" i="1"/>
  <c r="H15" i="1"/>
  <c r="P20" i="1"/>
  <c r="L20" i="1"/>
  <c r="H20" i="1"/>
  <c r="P23" i="1"/>
  <c r="Z33" i="7" s="1"/>
  <c r="L23" i="1"/>
  <c r="P33" i="7" s="1"/>
  <c r="H23" i="1"/>
  <c r="P22" i="1"/>
  <c r="Z32" i="7" s="1"/>
  <c r="AA32" i="7" s="1"/>
  <c r="L22" i="1"/>
  <c r="P32" i="7" s="1"/>
  <c r="Q32" i="7" s="1"/>
  <c r="H22" i="1"/>
  <c r="CR33" i="7" l="1"/>
  <c r="CO33" i="7"/>
  <c r="CS33" i="7"/>
  <c r="CQ33" i="7"/>
  <c r="CP33" i="7"/>
  <c r="CT33" i="7"/>
  <c r="CD33" i="7"/>
  <c r="CB33" i="7"/>
  <c r="CH33" i="7"/>
  <c r="CG33" i="7"/>
  <c r="CF33" i="7"/>
  <c r="CE33" i="7"/>
  <c r="CC33" i="7"/>
  <c r="R32" i="7"/>
  <c r="CB32" i="7"/>
  <c r="AB32" i="7"/>
  <c r="CN32" i="7"/>
  <c r="AB27" i="7"/>
  <c r="CN27" i="7"/>
  <c r="AB26" i="7"/>
  <c r="CN26" i="7"/>
  <c r="AB25" i="7"/>
  <c r="CN25" i="7"/>
  <c r="L39" i="3"/>
  <c r="L40" i="3"/>
  <c r="L38" i="3"/>
  <c r="H38" i="3"/>
  <c r="P97" i="18"/>
  <c r="L97" i="18"/>
  <c r="H97" i="18"/>
  <c r="P96" i="18"/>
  <c r="L96" i="18"/>
  <c r="H96" i="18"/>
  <c r="P95" i="18"/>
  <c r="L95" i="18"/>
  <c r="H95" i="18"/>
  <c r="P94" i="18"/>
  <c r="L94" i="18"/>
  <c r="H94" i="18"/>
  <c r="P93" i="18"/>
  <c r="L93" i="18"/>
  <c r="H93" i="18"/>
  <c r="P97" i="17"/>
  <c r="L97" i="17"/>
  <c r="H97" i="17"/>
  <c r="P96" i="17"/>
  <c r="L96" i="17"/>
  <c r="H96" i="17"/>
  <c r="P95" i="17"/>
  <c r="L95" i="17"/>
  <c r="H95" i="17"/>
  <c r="P94" i="17"/>
  <c r="L94" i="17"/>
  <c r="H94" i="17"/>
  <c r="P93" i="17"/>
  <c r="L93" i="17"/>
  <c r="H93" i="17"/>
  <c r="P97" i="16"/>
  <c r="L97" i="16"/>
  <c r="H97" i="16"/>
  <c r="P96" i="16"/>
  <c r="L96" i="16"/>
  <c r="H96" i="16"/>
  <c r="P95" i="16"/>
  <c r="L95" i="16"/>
  <c r="H95" i="16"/>
  <c r="P94" i="16"/>
  <c r="L94" i="16"/>
  <c r="H94" i="16"/>
  <c r="P93" i="16"/>
  <c r="L93" i="16"/>
  <c r="H93" i="16"/>
  <c r="P97" i="15"/>
  <c r="L97" i="15"/>
  <c r="H97" i="15"/>
  <c r="P96" i="15"/>
  <c r="L96" i="15"/>
  <c r="H96" i="15"/>
  <c r="P95" i="15"/>
  <c r="L95" i="15"/>
  <c r="H95" i="15"/>
  <c r="P94" i="15"/>
  <c r="L94" i="15"/>
  <c r="H94" i="15"/>
  <c r="P93" i="15"/>
  <c r="L93" i="15"/>
  <c r="H93" i="15"/>
  <c r="P97" i="5"/>
  <c r="L97" i="5"/>
  <c r="H97" i="5"/>
  <c r="P96" i="5"/>
  <c r="L96" i="5"/>
  <c r="H96" i="5"/>
  <c r="P95" i="5"/>
  <c r="L95" i="5"/>
  <c r="H95" i="5"/>
  <c r="P94" i="5"/>
  <c r="L94" i="5"/>
  <c r="H94" i="5"/>
  <c r="P93" i="5"/>
  <c r="L93" i="5"/>
  <c r="H93" i="5"/>
  <c r="P97" i="4"/>
  <c r="L97" i="4"/>
  <c r="H97" i="4"/>
  <c r="P96" i="4"/>
  <c r="L96" i="4"/>
  <c r="H96" i="4"/>
  <c r="P95" i="4"/>
  <c r="L95" i="4"/>
  <c r="H95" i="4"/>
  <c r="P94" i="4"/>
  <c r="L94" i="4"/>
  <c r="H94" i="4"/>
  <c r="P93" i="4"/>
  <c r="L93" i="4"/>
  <c r="H93" i="4"/>
  <c r="P93" i="3"/>
  <c r="L93" i="3"/>
  <c r="L94" i="3"/>
  <c r="H93" i="3"/>
  <c r="H94" i="3"/>
  <c r="P44" i="1"/>
  <c r="P43" i="1"/>
  <c r="P38" i="1"/>
  <c r="O27" i="1" l="1"/>
  <c r="N27" i="1"/>
  <c r="CP39" i="7" s="1"/>
  <c r="S32" i="7"/>
  <c r="CC32" i="7"/>
  <c r="AC32" i="7"/>
  <c r="CO32" i="7"/>
  <c r="AC27" i="7"/>
  <c r="CO27" i="7"/>
  <c r="AC26" i="7"/>
  <c r="CO26" i="7"/>
  <c r="AC25" i="7"/>
  <c r="CO25" i="7"/>
  <c r="O92" i="4"/>
  <c r="N92" i="4"/>
  <c r="P92" i="4" s="1"/>
  <c r="G92" i="4"/>
  <c r="F92" i="4"/>
  <c r="J92" i="4"/>
  <c r="K92" i="4"/>
  <c r="G92" i="5"/>
  <c r="F92" i="5"/>
  <c r="J92" i="5"/>
  <c r="K92" i="5"/>
  <c r="O92" i="5"/>
  <c r="N92" i="5"/>
  <c r="G92" i="15"/>
  <c r="F92" i="15"/>
  <c r="J92" i="15"/>
  <c r="K92" i="15"/>
  <c r="O92" i="15"/>
  <c r="P92" i="15" s="1"/>
  <c r="N92" i="15"/>
  <c r="J92" i="16"/>
  <c r="K92" i="16"/>
  <c r="O92" i="16"/>
  <c r="P92" i="16" s="1"/>
  <c r="N92" i="16"/>
  <c r="F92" i="16"/>
  <c r="G92" i="16"/>
  <c r="O92" i="17"/>
  <c r="N92" i="17"/>
  <c r="G92" i="17"/>
  <c r="F92" i="17"/>
  <c r="J92" i="17"/>
  <c r="K92" i="17"/>
  <c r="H95" i="3"/>
  <c r="L95" i="3"/>
  <c r="H96" i="3"/>
  <c r="L96" i="3"/>
  <c r="H97" i="3"/>
  <c r="L97" i="3"/>
  <c r="H50" i="1"/>
  <c r="L50" i="1"/>
  <c r="P50" i="1"/>
  <c r="H51" i="1"/>
  <c r="L51" i="1"/>
  <c r="P51" i="1"/>
  <c r="H52" i="1"/>
  <c r="L52" i="1"/>
  <c r="P52" i="1"/>
  <c r="H45" i="1"/>
  <c r="L45" i="1"/>
  <c r="P45" i="1"/>
  <c r="H46" i="1"/>
  <c r="L46" i="1"/>
  <c r="P46" i="1"/>
  <c r="H47" i="1"/>
  <c r="L47" i="1"/>
  <c r="P47" i="1"/>
  <c r="H48" i="1"/>
  <c r="L48" i="1"/>
  <c r="P48" i="1"/>
  <c r="H49" i="1"/>
  <c r="L49" i="1"/>
  <c r="P49" i="1"/>
  <c r="H44" i="1"/>
  <c r="L44" i="1"/>
  <c r="H41" i="1"/>
  <c r="L41" i="1"/>
  <c r="P41" i="1"/>
  <c r="H42" i="1"/>
  <c r="L42" i="1"/>
  <c r="P42" i="1"/>
  <c r="H43" i="1"/>
  <c r="L43" i="1"/>
  <c r="H40" i="1"/>
  <c r="L40" i="1"/>
  <c r="P40" i="1"/>
  <c r="H39" i="1"/>
  <c r="L39" i="1"/>
  <c r="P39" i="1"/>
  <c r="H28" i="1"/>
  <c r="G92" i="3" l="1"/>
  <c r="L92" i="17"/>
  <c r="V39" i="7" s="1"/>
  <c r="CG39" i="7"/>
  <c r="BG39" i="7"/>
  <c r="L92" i="16"/>
  <c r="U39" i="7" s="1"/>
  <c r="CF39" i="7"/>
  <c r="H92" i="16"/>
  <c r="K39" i="7" s="1"/>
  <c r="BF39" i="7"/>
  <c r="L92" i="15"/>
  <c r="T39" i="7" s="1"/>
  <c r="CE39" i="7"/>
  <c r="BE39" i="7"/>
  <c r="L92" i="5"/>
  <c r="S39" i="7" s="1"/>
  <c r="CD39" i="7"/>
  <c r="H92" i="5"/>
  <c r="I39" i="7" s="1"/>
  <c r="BD39" i="7"/>
  <c r="BC39" i="7"/>
  <c r="L92" i="4"/>
  <c r="R39" i="7" s="1"/>
  <c r="CC39" i="7"/>
  <c r="J92" i="3"/>
  <c r="F92" i="3"/>
  <c r="P27" i="1"/>
  <c r="Z39" i="7" s="1"/>
  <c r="CT39" i="7"/>
  <c r="CS39" i="7"/>
  <c r="CO39" i="7"/>
  <c r="CR39" i="7"/>
  <c r="CN39" i="7"/>
  <c r="CQ39" i="7"/>
  <c r="T32" i="7"/>
  <c r="CD32" i="7"/>
  <c r="CP32" i="7"/>
  <c r="AD32" i="7"/>
  <c r="AD27" i="7"/>
  <c r="CP27" i="7"/>
  <c r="AD26" i="7"/>
  <c r="CP26" i="7"/>
  <c r="AD25" i="7"/>
  <c r="CP25" i="7"/>
  <c r="K92" i="3"/>
  <c r="H92" i="4"/>
  <c r="H39" i="7" s="1"/>
  <c r="P92" i="5"/>
  <c r="H92" i="15"/>
  <c r="J39" i="7" s="1"/>
  <c r="H92" i="17"/>
  <c r="L39" i="7" s="1"/>
  <c r="P92" i="17"/>
  <c r="H92" i="3" l="1"/>
  <c r="G39" i="7" s="1"/>
  <c r="CB39" i="7"/>
  <c r="L92" i="3"/>
  <c r="Q39" i="7" s="1"/>
  <c r="BB39" i="7"/>
  <c r="U32" i="7"/>
  <c r="CE32" i="7"/>
  <c r="CQ32" i="7"/>
  <c r="AE32" i="7"/>
  <c r="AE27" i="7"/>
  <c r="CQ27" i="7"/>
  <c r="AE26" i="7"/>
  <c r="CQ26" i="7"/>
  <c r="AE25" i="7"/>
  <c r="CQ25" i="7"/>
  <c r="O35" i="17"/>
  <c r="G35" i="17"/>
  <c r="O32" i="17"/>
  <c r="G32" i="17"/>
  <c r="V32" i="7" l="1"/>
  <c r="CF32" i="7"/>
  <c r="CR32" i="7"/>
  <c r="AF32" i="7"/>
  <c r="AF27" i="7"/>
  <c r="CR27" i="7"/>
  <c r="AF26" i="7"/>
  <c r="CR26" i="7"/>
  <c r="AF25" i="7"/>
  <c r="CR25" i="7"/>
  <c r="O33" i="17"/>
  <c r="W32" i="7" l="1"/>
  <c r="CH32" i="7" s="1"/>
  <c r="CG32" i="7"/>
  <c r="CS32" i="7"/>
  <c r="AG32" i="7"/>
  <c r="CT32" i="7" s="1"/>
  <c r="AG27" i="7"/>
  <c r="CT27" i="7" s="1"/>
  <c r="CS27" i="7"/>
  <c r="AG26" i="7"/>
  <c r="CT26" i="7" s="1"/>
  <c r="CS26" i="7"/>
  <c r="AG25" i="7"/>
  <c r="CT25" i="7" s="1"/>
  <c r="CS25" i="7"/>
  <c r="CF3" i="22"/>
  <c r="L33" i="5"/>
  <c r="K36" i="17"/>
  <c r="K33" i="17"/>
  <c r="O36" i="17"/>
  <c r="AD3" i="22" l="1"/>
  <c r="AC3" i="22"/>
  <c r="R3" i="22" l="1"/>
  <c r="BU3" i="22"/>
  <c r="G36" i="17" s="1"/>
  <c r="S3" i="22"/>
  <c r="BV3" i="22"/>
  <c r="G33" i="17" s="1"/>
  <c r="AN3" i="22"/>
  <c r="AY3" i="22"/>
  <c r="BJ3" i="22"/>
  <c r="AO3" i="22"/>
  <c r="H33" i="5" s="1"/>
  <c r="AZ3" i="22"/>
  <c r="BK3" i="22"/>
  <c r="H32" i="3" l="1"/>
  <c r="L32" i="3"/>
  <c r="H35" i="3"/>
  <c r="L35" i="3"/>
  <c r="H36" i="3"/>
  <c r="L36" i="3"/>
  <c r="P50" i="18" l="1"/>
  <c r="L50" i="18"/>
  <c r="H50" i="18"/>
  <c r="P50" i="17"/>
  <c r="L50" i="17"/>
  <c r="H50" i="17"/>
  <c r="P50" i="16"/>
  <c r="L50" i="16"/>
  <c r="H50" i="16"/>
  <c r="P50" i="15"/>
  <c r="L50" i="15"/>
  <c r="H50" i="15"/>
  <c r="P50" i="5"/>
  <c r="L50" i="5"/>
  <c r="H50" i="5"/>
  <c r="P50" i="4"/>
  <c r="L50" i="4"/>
  <c r="H50" i="4"/>
  <c r="P50" i="3"/>
  <c r="L50" i="3"/>
  <c r="H50" i="3"/>
  <c r="L5" i="2" l="1"/>
  <c r="J5" i="2"/>
  <c r="H5" i="2"/>
  <c r="AG4" i="7" l="1"/>
  <c r="AF4" i="7"/>
  <c r="AE4" i="7" l="1"/>
  <c r="AD4" i="7"/>
  <c r="AC4" i="7"/>
  <c r="AB4" i="7"/>
  <c r="Y4" i="7"/>
  <c r="H35" i="18" l="1"/>
  <c r="L35" i="18"/>
  <c r="H35" i="17"/>
  <c r="L35" i="17"/>
  <c r="H35" i="16" l="1"/>
  <c r="L35" i="16"/>
  <c r="H35" i="15" l="1"/>
  <c r="L35" i="15"/>
  <c r="H35" i="5" l="1"/>
  <c r="L35" i="5"/>
  <c r="L35" i="4"/>
  <c r="H35" i="4"/>
  <c r="N4" i="18" l="1"/>
  <c r="J4" i="18"/>
  <c r="F4" i="18"/>
  <c r="N4" i="17"/>
  <c r="J4" i="17"/>
  <c r="F4" i="17"/>
  <c r="N4" i="16"/>
  <c r="J4" i="16"/>
  <c r="F4" i="16"/>
  <c r="N4" i="15"/>
  <c r="J4" i="15"/>
  <c r="F4" i="15"/>
  <c r="N4" i="5"/>
  <c r="J4" i="5"/>
  <c r="F4" i="5"/>
  <c r="N4" i="4"/>
  <c r="J4" i="4"/>
  <c r="F4" i="4"/>
  <c r="N4" i="3"/>
  <c r="J4" i="3"/>
  <c r="F4" i="3"/>
  <c r="O22" i="18" l="1"/>
  <c r="P22" i="18" s="1"/>
  <c r="K22" i="18"/>
  <c r="L22" i="18" s="1"/>
  <c r="G22" i="18"/>
  <c r="H22" i="18" s="1"/>
  <c r="P21" i="18"/>
  <c r="L21" i="18"/>
  <c r="H21" i="18"/>
  <c r="O18" i="18"/>
  <c r="P18" i="18" s="1"/>
  <c r="K18" i="18"/>
  <c r="L18" i="18" s="1"/>
  <c r="G18" i="18"/>
  <c r="H18" i="18" s="1"/>
  <c r="P17" i="18"/>
  <c r="L17" i="18"/>
  <c r="K16" i="18" s="1"/>
  <c r="H17" i="18"/>
  <c r="P15" i="18"/>
  <c r="L15" i="18"/>
  <c r="H15" i="18"/>
  <c r="O14" i="18"/>
  <c r="P14" i="18" s="1"/>
  <c r="K14" i="18"/>
  <c r="L14" i="18" s="1"/>
  <c r="G14" i="18"/>
  <c r="H14" i="18" s="1"/>
  <c r="P13" i="18"/>
  <c r="L13" i="18"/>
  <c r="H13" i="18"/>
  <c r="O10" i="18"/>
  <c r="P10" i="18" s="1"/>
  <c r="K10" i="18"/>
  <c r="L10" i="18" s="1"/>
  <c r="G10" i="18"/>
  <c r="H10" i="18" s="1"/>
  <c r="P9" i="18"/>
  <c r="L9" i="18"/>
  <c r="K8" i="18" s="1"/>
  <c r="H9" i="18"/>
  <c r="O22" i="17"/>
  <c r="P22" i="17" s="1"/>
  <c r="K22" i="17"/>
  <c r="L22" i="17" s="1"/>
  <c r="G22" i="17"/>
  <c r="H22" i="17" s="1"/>
  <c r="P21" i="17"/>
  <c r="L21" i="17"/>
  <c r="H21" i="17"/>
  <c r="O18" i="17"/>
  <c r="P18" i="17" s="1"/>
  <c r="K18" i="17"/>
  <c r="L18" i="17" s="1"/>
  <c r="G18" i="17"/>
  <c r="H18" i="17" s="1"/>
  <c r="P17" i="17"/>
  <c r="L17" i="17"/>
  <c r="K16" i="17" s="1"/>
  <c r="H17" i="17"/>
  <c r="P15" i="17"/>
  <c r="L15" i="17"/>
  <c r="H15" i="17"/>
  <c r="O14" i="17"/>
  <c r="P14" i="17" s="1"/>
  <c r="K14" i="17"/>
  <c r="L14" i="17" s="1"/>
  <c r="G14" i="17"/>
  <c r="H14" i="17" s="1"/>
  <c r="P13" i="17"/>
  <c r="L13" i="17"/>
  <c r="H13" i="17"/>
  <c r="O10" i="17"/>
  <c r="P10" i="17" s="1"/>
  <c r="K10" i="17"/>
  <c r="L10" i="17" s="1"/>
  <c r="G10" i="17"/>
  <c r="H10" i="17" s="1"/>
  <c r="P9" i="17"/>
  <c r="L9" i="17"/>
  <c r="H9" i="17"/>
  <c r="O22" i="16"/>
  <c r="P22" i="16" s="1"/>
  <c r="K22" i="16"/>
  <c r="L22" i="16" s="1"/>
  <c r="G22" i="16"/>
  <c r="H22" i="16" s="1"/>
  <c r="P21" i="16"/>
  <c r="L21" i="16"/>
  <c r="H21" i="16"/>
  <c r="O18" i="16"/>
  <c r="P18" i="16" s="1"/>
  <c r="K18" i="16"/>
  <c r="L18" i="16" s="1"/>
  <c r="G18" i="16"/>
  <c r="H18" i="16" s="1"/>
  <c r="P17" i="16"/>
  <c r="L17" i="16"/>
  <c r="K16" i="16" s="1"/>
  <c r="H17" i="16"/>
  <c r="P15" i="16"/>
  <c r="L15" i="16"/>
  <c r="H15" i="16"/>
  <c r="O14" i="16"/>
  <c r="P14" i="16" s="1"/>
  <c r="K14" i="16"/>
  <c r="L14" i="16" s="1"/>
  <c r="G14" i="16"/>
  <c r="H14" i="16" s="1"/>
  <c r="P13" i="16"/>
  <c r="L13" i="16"/>
  <c r="H13" i="16"/>
  <c r="O10" i="16"/>
  <c r="P10" i="16" s="1"/>
  <c r="K10" i="16"/>
  <c r="L10" i="16" s="1"/>
  <c r="G10" i="16"/>
  <c r="H10" i="16" s="1"/>
  <c r="P9" i="16"/>
  <c r="L9" i="16"/>
  <c r="K8" i="16" s="1"/>
  <c r="H9" i="16"/>
  <c r="Y7" i="7"/>
  <c r="O22" i="15"/>
  <c r="P22" i="15" s="1"/>
  <c r="K22" i="15"/>
  <c r="L22" i="15" s="1"/>
  <c r="G22" i="15"/>
  <c r="H22" i="15" s="1"/>
  <c r="P21" i="15"/>
  <c r="L21" i="15"/>
  <c r="H21" i="15"/>
  <c r="O18" i="15"/>
  <c r="P18" i="15" s="1"/>
  <c r="K18" i="15"/>
  <c r="L18" i="15" s="1"/>
  <c r="G18" i="15"/>
  <c r="H18" i="15" s="1"/>
  <c r="P17" i="15"/>
  <c r="L17" i="15"/>
  <c r="K16" i="15" s="1"/>
  <c r="H17" i="15"/>
  <c r="P15" i="15"/>
  <c r="L15" i="15"/>
  <c r="H15" i="15"/>
  <c r="P14" i="15"/>
  <c r="O14" i="15"/>
  <c r="K14" i="15"/>
  <c r="L14" i="15" s="1"/>
  <c r="G14" i="15"/>
  <c r="H14" i="15" s="1"/>
  <c r="P13" i="15"/>
  <c r="L13" i="15"/>
  <c r="H13" i="15"/>
  <c r="O10" i="15"/>
  <c r="P10" i="15" s="1"/>
  <c r="K10" i="15"/>
  <c r="L10" i="15" s="1"/>
  <c r="G10" i="15"/>
  <c r="H10" i="15" s="1"/>
  <c r="P9" i="15"/>
  <c r="L9" i="15"/>
  <c r="K8" i="15" s="1"/>
  <c r="H9" i="15"/>
  <c r="O22" i="5"/>
  <c r="P22" i="5" s="1"/>
  <c r="K22" i="5"/>
  <c r="L22" i="5" s="1"/>
  <c r="G22" i="5"/>
  <c r="H22" i="5" s="1"/>
  <c r="P21" i="5"/>
  <c r="L21" i="5"/>
  <c r="H21" i="5"/>
  <c r="O18" i="5"/>
  <c r="P18" i="5" s="1"/>
  <c r="K18" i="5"/>
  <c r="L18" i="5" s="1"/>
  <c r="G18" i="5"/>
  <c r="H18" i="5" s="1"/>
  <c r="P17" i="5"/>
  <c r="L17" i="5"/>
  <c r="K16" i="5" s="1"/>
  <c r="H17" i="5"/>
  <c r="P15" i="5"/>
  <c r="L15" i="5"/>
  <c r="H15" i="5"/>
  <c r="O14" i="5"/>
  <c r="P14" i="5" s="1"/>
  <c r="O12" i="5" s="1"/>
  <c r="P12" i="5" s="1"/>
  <c r="K14" i="5"/>
  <c r="L14" i="5" s="1"/>
  <c r="G14" i="5"/>
  <c r="H14" i="5" s="1"/>
  <c r="P13" i="5"/>
  <c r="L13" i="5"/>
  <c r="H13" i="5"/>
  <c r="O10" i="5"/>
  <c r="P10" i="5" s="1"/>
  <c r="O8" i="5" s="1"/>
  <c r="P8" i="5" s="1"/>
  <c r="K10" i="5"/>
  <c r="L10" i="5" s="1"/>
  <c r="G10" i="5"/>
  <c r="H10" i="5" s="1"/>
  <c r="P9" i="5"/>
  <c r="L9" i="5"/>
  <c r="K8" i="5" s="1"/>
  <c r="H9" i="5"/>
  <c r="O22" i="4"/>
  <c r="P22" i="4" s="1"/>
  <c r="K22" i="4"/>
  <c r="L22" i="4" s="1"/>
  <c r="G22" i="4"/>
  <c r="H22" i="4" s="1"/>
  <c r="P21" i="4"/>
  <c r="L21" i="4"/>
  <c r="H21" i="4"/>
  <c r="O18" i="4"/>
  <c r="P18" i="4" s="1"/>
  <c r="K18" i="4"/>
  <c r="L18" i="4" s="1"/>
  <c r="G18" i="4"/>
  <c r="H18" i="4" s="1"/>
  <c r="P17" i="4"/>
  <c r="L17" i="4"/>
  <c r="K16" i="4" s="1"/>
  <c r="L16" i="4" s="1"/>
  <c r="H17" i="4"/>
  <c r="P15" i="4"/>
  <c r="L15" i="4"/>
  <c r="H15" i="4"/>
  <c r="P14" i="4"/>
  <c r="O12" i="4" s="1"/>
  <c r="P12" i="4" s="1"/>
  <c r="K14" i="4"/>
  <c r="L14" i="4" s="1"/>
  <c r="G14" i="4"/>
  <c r="H14" i="4" s="1"/>
  <c r="P13" i="4"/>
  <c r="L13" i="4"/>
  <c r="H13" i="4"/>
  <c r="P10" i="4"/>
  <c r="O8" i="4" s="1"/>
  <c r="P8" i="4" s="1"/>
  <c r="K10" i="4"/>
  <c r="L10" i="4" s="1"/>
  <c r="G10" i="4"/>
  <c r="H10" i="4" s="1"/>
  <c r="P9" i="4"/>
  <c r="L9" i="4"/>
  <c r="K8" i="4" s="1"/>
  <c r="H9" i="4"/>
  <c r="O22" i="3"/>
  <c r="P22" i="3" s="1"/>
  <c r="K22" i="3"/>
  <c r="L22" i="3" s="1"/>
  <c r="G22" i="3"/>
  <c r="H22" i="3" s="1"/>
  <c r="G20" i="3" s="1"/>
  <c r="P21" i="3"/>
  <c r="L21" i="3"/>
  <c r="H21" i="3"/>
  <c r="F20" i="3"/>
  <c r="O18" i="3"/>
  <c r="P18" i="3" s="1"/>
  <c r="K18" i="3"/>
  <c r="L18" i="3" s="1"/>
  <c r="G18" i="3"/>
  <c r="H18" i="3" s="1"/>
  <c r="P17" i="3"/>
  <c r="L17" i="3"/>
  <c r="K16" i="3" s="1"/>
  <c r="H17" i="3"/>
  <c r="F16" i="3"/>
  <c r="P15" i="3"/>
  <c r="L15" i="3"/>
  <c r="H15" i="3"/>
  <c r="O14" i="3"/>
  <c r="P14" i="3" s="1"/>
  <c r="K14" i="3"/>
  <c r="L14" i="3" s="1"/>
  <c r="G14" i="3"/>
  <c r="H14" i="3" s="1"/>
  <c r="P13" i="3"/>
  <c r="L13" i="3"/>
  <c r="H13" i="3"/>
  <c r="F12" i="3"/>
  <c r="P10" i="3"/>
  <c r="O8" i="3" s="1"/>
  <c r="P8" i="3" s="1"/>
  <c r="K10" i="3"/>
  <c r="L10" i="3" s="1"/>
  <c r="G10" i="3"/>
  <c r="H10" i="3" s="1"/>
  <c r="P9" i="3"/>
  <c r="L9" i="3"/>
  <c r="H9" i="3"/>
  <c r="F8" i="3"/>
  <c r="O8" i="15" l="1"/>
  <c r="P8" i="15" s="1"/>
  <c r="CQ8" i="7" s="1"/>
  <c r="AD8" i="7"/>
  <c r="K8" i="3"/>
  <c r="L8" i="3" s="1"/>
  <c r="Q8" i="7" s="1"/>
  <c r="O12" i="16"/>
  <c r="P12" i="16" s="1"/>
  <c r="AE10" i="7"/>
  <c r="CR10" i="7"/>
  <c r="O20" i="5"/>
  <c r="P20" i="5" s="1"/>
  <c r="AC12" i="7" s="1"/>
  <c r="CP12" i="7"/>
  <c r="AC10" i="7"/>
  <c r="CP10" i="7"/>
  <c r="AC8" i="7"/>
  <c r="CP8" i="7"/>
  <c r="CO10" i="7"/>
  <c r="AB10" i="7"/>
  <c r="CO8" i="7"/>
  <c r="AB8" i="7"/>
  <c r="AA8" i="7"/>
  <c r="CN8" i="7"/>
  <c r="R11" i="7"/>
  <c r="CC11" i="7"/>
  <c r="G12" i="3"/>
  <c r="G16" i="3"/>
  <c r="L47" i="2"/>
  <c r="G8" i="3"/>
  <c r="P37" i="1"/>
  <c r="L37" i="1"/>
  <c r="H37" i="1"/>
  <c r="P36" i="1"/>
  <c r="L36" i="1"/>
  <c r="H36" i="1"/>
  <c r="P35" i="1"/>
  <c r="L35" i="1"/>
  <c r="H35" i="1"/>
  <c r="P34" i="1"/>
  <c r="L34" i="1"/>
  <c r="H34" i="1"/>
  <c r="P33" i="1"/>
  <c r="L33" i="1"/>
  <c r="H33" i="1"/>
  <c r="P32" i="1"/>
  <c r="L32" i="1"/>
  <c r="H32" i="1"/>
  <c r="P31" i="1"/>
  <c r="L31" i="1"/>
  <c r="H31" i="1"/>
  <c r="P30" i="1"/>
  <c r="L30" i="1"/>
  <c r="H30" i="1"/>
  <c r="P29" i="1"/>
  <c r="L29" i="1"/>
  <c r="H29" i="1"/>
  <c r="P28" i="1"/>
  <c r="L28" i="1"/>
  <c r="P21" i="1"/>
  <c r="L21" i="1"/>
  <c r="H21" i="1"/>
  <c r="P19" i="1"/>
  <c r="L19" i="1"/>
  <c r="H19" i="1"/>
  <c r="P18" i="1"/>
  <c r="L18" i="1"/>
  <c r="H18" i="1"/>
  <c r="P17" i="1"/>
  <c r="L17" i="1"/>
  <c r="H17" i="1"/>
  <c r="P16" i="1"/>
  <c r="L16" i="1"/>
  <c r="H16" i="1"/>
  <c r="P14" i="1"/>
  <c r="L14" i="1"/>
  <c r="H14" i="1"/>
  <c r="P13" i="1"/>
  <c r="L13" i="1"/>
  <c r="H13" i="1"/>
  <c r="P12" i="1"/>
  <c r="L12" i="1"/>
  <c r="H12" i="1"/>
  <c r="P7" i="1"/>
  <c r="L7" i="1"/>
  <c r="H7" i="1"/>
  <c r="CB8" i="7" l="1"/>
  <c r="Y10" i="7"/>
  <c r="Y12" i="7" l="1"/>
  <c r="Y11" i="7"/>
  <c r="L55" i="2" s="1"/>
  <c r="Y8" i="7"/>
  <c r="L41" i="2" s="1"/>
  <c r="L40" i="2" s="1"/>
  <c r="L54" i="2"/>
  <c r="L56" i="2"/>
  <c r="F6" i="1"/>
  <c r="K6" i="1"/>
  <c r="J6" i="1"/>
  <c r="N6" i="1"/>
  <c r="G6" i="1"/>
  <c r="H6" i="1" l="1"/>
  <c r="L6" i="1"/>
  <c r="O6" i="1"/>
  <c r="P6" i="1" s="1"/>
  <c r="P88" i="18"/>
  <c r="L88" i="18"/>
  <c r="H88" i="18"/>
  <c r="P87" i="18"/>
  <c r="L87" i="18"/>
  <c r="H87" i="18"/>
  <c r="P86" i="18"/>
  <c r="L86" i="18"/>
  <c r="H86" i="18"/>
  <c r="G82" i="18" s="1"/>
  <c r="H82" i="18" s="1"/>
  <c r="P85" i="18"/>
  <c r="L85" i="18"/>
  <c r="H85" i="18"/>
  <c r="P84" i="18"/>
  <c r="L84" i="18"/>
  <c r="H84" i="18"/>
  <c r="P83" i="18"/>
  <c r="L83" i="18"/>
  <c r="K82" i="18" s="1"/>
  <c r="L82" i="18" s="1"/>
  <c r="H83" i="18"/>
  <c r="P81" i="18"/>
  <c r="AG34" i="7" s="1"/>
  <c r="CT34" i="7" s="1"/>
  <c r="L81" i="18"/>
  <c r="H81" i="18"/>
  <c r="P80" i="18"/>
  <c r="L80" i="18"/>
  <c r="H80" i="18"/>
  <c r="P79" i="18"/>
  <c r="L79" i="18"/>
  <c r="H79" i="18"/>
  <c r="P78" i="18"/>
  <c r="L78" i="18"/>
  <c r="H78" i="18"/>
  <c r="P77" i="18"/>
  <c r="L77" i="18"/>
  <c r="H77" i="18"/>
  <c r="P76" i="18"/>
  <c r="L76" i="18"/>
  <c r="H76" i="18"/>
  <c r="G75" i="18" s="1"/>
  <c r="H75" i="18" s="1"/>
  <c r="P74" i="18"/>
  <c r="L74" i="18"/>
  <c r="H74" i="18"/>
  <c r="P73" i="18"/>
  <c r="AG29" i="7" s="1"/>
  <c r="L73" i="18"/>
  <c r="H73" i="18"/>
  <c r="P72" i="18"/>
  <c r="L72" i="18"/>
  <c r="H72" i="18"/>
  <c r="P71" i="18"/>
  <c r="AG28" i="7" s="1"/>
  <c r="CT28" i="7" s="1"/>
  <c r="L71" i="18"/>
  <c r="H71" i="18"/>
  <c r="P70" i="18"/>
  <c r="L70" i="18"/>
  <c r="H70" i="18"/>
  <c r="P69" i="18"/>
  <c r="L69" i="18"/>
  <c r="H69" i="18"/>
  <c r="P68" i="18"/>
  <c r="L68" i="18"/>
  <c r="H68" i="18"/>
  <c r="P67" i="18"/>
  <c r="L67" i="18"/>
  <c r="H67" i="18"/>
  <c r="P66" i="18"/>
  <c r="O65" i="18" s="1"/>
  <c r="P65" i="18" s="1"/>
  <c r="L66" i="18"/>
  <c r="H66" i="18"/>
  <c r="G65" i="18" s="1"/>
  <c r="H65" i="18" s="1"/>
  <c r="P64" i="18"/>
  <c r="L64" i="18"/>
  <c r="H64" i="18"/>
  <c r="P63" i="18"/>
  <c r="L63" i="18"/>
  <c r="H63" i="18"/>
  <c r="P62" i="18"/>
  <c r="L62" i="18"/>
  <c r="H62" i="18"/>
  <c r="P61" i="18"/>
  <c r="L61" i="18"/>
  <c r="H61" i="18"/>
  <c r="P60" i="18"/>
  <c r="O59" i="18" s="1"/>
  <c r="P59" i="18" s="1"/>
  <c r="L60" i="18"/>
  <c r="K59" i="18" s="1"/>
  <c r="L59" i="18" s="1"/>
  <c r="H60" i="18"/>
  <c r="P58" i="18"/>
  <c r="L58" i="18"/>
  <c r="H58" i="18"/>
  <c r="P57" i="18"/>
  <c r="L57" i="18"/>
  <c r="H57" i="18"/>
  <c r="P56" i="18"/>
  <c r="L56" i="18"/>
  <c r="H56" i="18"/>
  <c r="P55" i="18"/>
  <c r="O54" i="18" s="1"/>
  <c r="P54" i="18" s="1"/>
  <c r="L55" i="18"/>
  <c r="K54" i="18" s="1"/>
  <c r="L54" i="18" s="1"/>
  <c r="H55" i="18"/>
  <c r="G54" i="18" s="1"/>
  <c r="H54" i="18" s="1"/>
  <c r="P53" i="18"/>
  <c r="AG20" i="7" s="1"/>
  <c r="CT20" i="7" s="1"/>
  <c r="L53" i="18"/>
  <c r="H53" i="18"/>
  <c r="P52" i="18"/>
  <c r="L52" i="18"/>
  <c r="W19" i="7" s="1"/>
  <c r="CH19" i="7" s="1"/>
  <c r="H52" i="18"/>
  <c r="M19" i="7" s="1"/>
  <c r="BH19" i="7" s="1"/>
  <c r="P51" i="18"/>
  <c r="L51" i="18"/>
  <c r="H51" i="18"/>
  <c r="P49" i="18"/>
  <c r="L49" i="18"/>
  <c r="H49" i="18"/>
  <c r="P48" i="18"/>
  <c r="L48" i="18"/>
  <c r="H48" i="18"/>
  <c r="P47" i="18"/>
  <c r="L47" i="18"/>
  <c r="H47" i="18"/>
  <c r="P41" i="18"/>
  <c r="L41" i="18"/>
  <c r="H41" i="18"/>
  <c r="P40" i="18"/>
  <c r="L40" i="18"/>
  <c r="H40" i="18"/>
  <c r="P39" i="18"/>
  <c r="L39" i="18"/>
  <c r="H39" i="18"/>
  <c r="P38" i="18"/>
  <c r="L38" i="18"/>
  <c r="H38" i="18"/>
  <c r="P36" i="18"/>
  <c r="P35" i="18"/>
  <c r="P33" i="18"/>
  <c r="P32" i="18"/>
  <c r="L32" i="18"/>
  <c r="H32" i="18"/>
  <c r="P30" i="18"/>
  <c r="L30" i="18"/>
  <c r="H30" i="18"/>
  <c r="P29" i="18"/>
  <c r="L29" i="18"/>
  <c r="H29" i="18"/>
  <c r="P28" i="18"/>
  <c r="L28" i="18"/>
  <c r="H28" i="18"/>
  <c r="P27" i="18"/>
  <c r="L27" i="18"/>
  <c r="H27" i="18"/>
  <c r="P26" i="18"/>
  <c r="L26" i="18"/>
  <c r="H26" i="18"/>
  <c r="P25" i="18"/>
  <c r="L25" i="18"/>
  <c r="H25" i="18"/>
  <c r="P88" i="17"/>
  <c r="L88" i="17"/>
  <c r="H88" i="17"/>
  <c r="P87" i="17"/>
  <c r="L87" i="17"/>
  <c r="H87" i="17"/>
  <c r="P86" i="17"/>
  <c r="L86" i="17"/>
  <c r="H86" i="17"/>
  <c r="G82" i="17" s="1"/>
  <c r="H82" i="17" s="1"/>
  <c r="P85" i="17"/>
  <c r="L85" i="17"/>
  <c r="H85" i="17"/>
  <c r="P84" i="17"/>
  <c r="L84" i="17"/>
  <c r="H84" i="17"/>
  <c r="P83" i="17"/>
  <c r="L83" i="17"/>
  <c r="H83" i="17"/>
  <c r="P81" i="17"/>
  <c r="L81" i="17"/>
  <c r="H81" i="17"/>
  <c r="P80" i="17"/>
  <c r="L80" i="17"/>
  <c r="H80" i="17"/>
  <c r="P79" i="17"/>
  <c r="L79" i="17"/>
  <c r="H79" i="17"/>
  <c r="P78" i="17"/>
  <c r="L78" i="17"/>
  <c r="H78" i="17"/>
  <c r="P77" i="17"/>
  <c r="L77" i="17"/>
  <c r="H77" i="17"/>
  <c r="P76" i="17"/>
  <c r="L76" i="17"/>
  <c r="H76" i="17"/>
  <c r="G75" i="17" s="1"/>
  <c r="H75" i="17" s="1"/>
  <c r="P74" i="17"/>
  <c r="L74" i="17"/>
  <c r="H74" i="17"/>
  <c r="P73" i="17"/>
  <c r="AF29" i="7" s="1"/>
  <c r="L73" i="17"/>
  <c r="H73" i="17"/>
  <c r="P72" i="17"/>
  <c r="L72" i="17"/>
  <c r="H72" i="17"/>
  <c r="P71" i="17"/>
  <c r="AF28" i="7" s="1"/>
  <c r="CS28" i="7" s="1"/>
  <c r="L71" i="17"/>
  <c r="H71" i="17"/>
  <c r="P70" i="17"/>
  <c r="L70" i="17"/>
  <c r="H70" i="17"/>
  <c r="P69" i="17"/>
  <c r="L69" i="17"/>
  <c r="H69" i="17"/>
  <c r="P68" i="17"/>
  <c r="L68" i="17"/>
  <c r="H68" i="17"/>
  <c r="P67" i="17"/>
  <c r="L67" i="17"/>
  <c r="H67" i="17"/>
  <c r="P66" i="17"/>
  <c r="O65" i="17" s="1"/>
  <c r="P65" i="17" s="1"/>
  <c r="L66" i="17"/>
  <c r="H66" i="17"/>
  <c r="P64" i="17"/>
  <c r="AF23" i="7" s="1"/>
  <c r="CS23" i="7" s="1"/>
  <c r="L64" i="17"/>
  <c r="H64" i="17"/>
  <c r="P63" i="17"/>
  <c r="L63" i="17"/>
  <c r="H63" i="17"/>
  <c r="P62" i="17"/>
  <c r="L62" i="17"/>
  <c r="H62" i="17"/>
  <c r="P61" i="17"/>
  <c r="L61" i="17"/>
  <c r="H61" i="17"/>
  <c r="P60" i="17"/>
  <c r="O59" i="17" s="1"/>
  <c r="P59" i="17" s="1"/>
  <c r="L60" i="17"/>
  <c r="K59" i="17" s="1"/>
  <c r="L59" i="17" s="1"/>
  <c r="H60" i="17"/>
  <c r="P58" i="17"/>
  <c r="L58" i="17"/>
  <c r="H58" i="17"/>
  <c r="P57" i="17"/>
  <c r="L57" i="17"/>
  <c r="H57" i="17"/>
  <c r="P56" i="17"/>
  <c r="L56" i="17"/>
  <c r="H56" i="17"/>
  <c r="P55" i="17"/>
  <c r="L55" i="17"/>
  <c r="K54" i="17" s="1"/>
  <c r="L54" i="17" s="1"/>
  <c r="H55" i="17"/>
  <c r="P53" i="17"/>
  <c r="AF20" i="7" s="1"/>
  <c r="CS20" i="7" s="1"/>
  <c r="L53" i="17"/>
  <c r="H53" i="17"/>
  <c r="P52" i="17"/>
  <c r="AF19" i="7" s="1"/>
  <c r="CS19" i="7" s="1"/>
  <c r="L52" i="17"/>
  <c r="V19" i="7" s="1"/>
  <c r="CG19" i="7" s="1"/>
  <c r="H52" i="17"/>
  <c r="L19" i="7" s="1"/>
  <c r="BG19" i="7" s="1"/>
  <c r="P51" i="17"/>
  <c r="L51" i="17"/>
  <c r="H51" i="17"/>
  <c r="P49" i="17"/>
  <c r="L49" i="17"/>
  <c r="H49" i="17"/>
  <c r="P48" i="17"/>
  <c r="L48" i="17"/>
  <c r="H48" i="17"/>
  <c r="P47" i="17"/>
  <c r="L47" i="17"/>
  <c r="H47" i="17"/>
  <c r="G46" i="17" s="1"/>
  <c r="H46" i="17" s="1"/>
  <c r="P41" i="17"/>
  <c r="L41" i="17"/>
  <c r="H41" i="17"/>
  <c r="P40" i="17"/>
  <c r="L40" i="17"/>
  <c r="H40" i="17"/>
  <c r="P39" i="17"/>
  <c r="L39" i="17"/>
  <c r="H39" i="17"/>
  <c r="P38" i="17"/>
  <c r="L38" i="17"/>
  <c r="H38" i="17"/>
  <c r="P36" i="17"/>
  <c r="P35" i="17"/>
  <c r="P33" i="17"/>
  <c r="P32" i="17"/>
  <c r="L32" i="17"/>
  <c r="H32" i="17"/>
  <c r="P30" i="17"/>
  <c r="L30" i="17"/>
  <c r="H30" i="17"/>
  <c r="P29" i="17"/>
  <c r="L29" i="17"/>
  <c r="H29" i="17"/>
  <c r="P28" i="17"/>
  <c r="L28" i="17"/>
  <c r="H28" i="17"/>
  <c r="P27" i="17"/>
  <c r="L27" i="17"/>
  <c r="H27" i="17"/>
  <c r="P26" i="17"/>
  <c r="L26" i="17"/>
  <c r="H26" i="17"/>
  <c r="P25" i="17"/>
  <c r="L25" i="17"/>
  <c r="H25" i="17"/>
  <c r="P88" i="16"/>
  <c r="L88" i="16"/>
  <c r="H88" i="16"/>
  <c r="P87" i="16"/>
  <c r="L87" i="16"/>
  <c r="H87" i="16"/>
  <c r="P86" i="16"/>
  <c r="L86" i="16"/>
  <c r="H86" i="16"/>
  <c r="P85" i="16"/>
  <c r="L85" i="16"/>
  <c r="H85" i="16"/>
  <c r="P84" i="16"/>
  <c r="L84" i="16"/>
  <c r="H84" i="16"/>
  <c r="P83" i="16"/>
  <c r="O82" i="16" s="1"/>
  <c r="P82" i="16" s="1"/>
  <c r="L83" i="16"/>
  <c r="K82" i="16" s="1"/>
  <c r="L82" i="16" s="1"/>
  <c r="H83" i="16"/>
  <c r="P81" i="16"/>
  <c r="L81" i="16"/>
  <c r="H81" i="16"/>
  <c r="P80" i="16"/>
  <c r="L80" i="16"/>
  <c r="H80" i="16"/>
  <c r="P79" i="16"/>
  <c r="L79" i="16"/>
  <c r="H79" i="16"/>
  <c r="P78" i="16"/>
  <c r="L78" i="16"/>
  <c r="H78" i="16"/>
  <c r="P77" i="16"/>
  <c r="L77" i="16"/>
  <c r="H77" i="16"/>
  <c r="P76" i="16"/>
  <c r="L76" i="16"/>
  <c r="H76" i="16"/>
  <c r="G75" i="16" s="1"/>
  <c r="H75" i="16" s="1"/>
  <c r="P74" i="16"/>
  <c r="AE30" i="7" s="1"/>
  <c r="CR30" i="7" s="1"/>
  <c r="L74" i="16"/>
  <c r="H74" i="16"/>
  <c r="P73" i="16"/>
  <c r="AE29" i="7" s="1"/>
  <c r="CR29" i="7" s="1"/>
  <c r="L73" i="16"/>
  <c r="H73" i="16"/>
  <c r="P72" i="16"/>
  <c r="L72" i="16"/>
  <c r="H72" i="16"/>
  <c r="P71" i="16"/>
  <c r="AE28" i="7" s="1"/>
  <c r="CR28" i="7" s="1"/>
  <c r="L71" i="16"/>
  <c r="H71" i="16"/>
  <c r="P70" i="16"/>
  <c r="L70" i="16"/>
  <c r="H70" i="16"/>
  <c r="P69" i="16"/>
  <c r="L69" i="16"/>
  <c r="H69" i="16"/>
  <c r="P68" i="16"/>
  <c r="L68" i="16"/>
  <c r="H68" i="16"/>
  <c r="P67" i="16"/>
  <c r="L67" i="16"/>
  <c r="H67" i="16"/>
  <c r="P66" i="16"/>
  <c r="O65" i="16" s="1"/>
  <c r="P65" i="16" s="1"/>
  <c r="L66" i="16"/>
  <c r="K65" i="16" s="1"/>
  <c r="L65" i="16" s="1"/>
  <c r="H66" i="16"/>
  <c r="P64" i="16"/>
  <c r="AE23" i="7" s="1"/>
  <c r="CR23" i="7" s="1"/>
  <c r="L64" i="16"/>
  <c r="H64" i="16"/>
  <c r="P63" i="16"/>
  <c r="L63" i="16"/>
  <c r="H63" i="16"/>
  <c r="P62" i="16"/>
  <c r="L62" i="16"/>
  <c r="H62" i="16"/>
  <c r="P61" i="16"/>
  <c r="L61" i="16"/>
  <c r="H61" i="16"/>
  <c r="P60" i="16"/>
  <c r="L60" i="16"/>
  <c r="K59" i="16" s="1"/>
  <c r="L59" i="16" s="1"/>
  <c r="H60" i="16"/>
  <c r="P58" i="16"/>
  <c r="L58" i="16"/>
  <c r="H58" i="16"/>
  <c r="P57" i="16"/>
  <c r="L57" i="16"/>
  <c r="H57" i="16"/>
  <c r="P56" i="16"/>
  <c r="L56" i="16"/>
  <c r="H56" i="16"/>
  <c r="P55" i="16"/>
  <c r="O54" i="16" s="1"/>
  <c r="P54" i="16" s="1"/>
  <c r="L55" i="16"/>
  <c r="K54" i="16" s="1"/>
  <c r="L54" i="16" s="1"/>
  <c r="H55" i="16"/>
  <c r="G54" i="16" s="1"/>
  <c r="H54" i="16" s="1"/>
  <c r="P53" i="16"/>
  <c r="AE20" i="7" s="1"/>
  <c r="CR20" i="7" s="1"/>
  <c r="L53" i="16"/>
  <c r="H53" i="16"/>
  <c r="P52" i="16"/>
  <c r="L52" i="16"/>
  <c r="U19" i="7" s="1"/>
  <c r="CF19" i="7" s="1"/>
  <c r="H52" i="16"/>
  <c r="K19" i="7" s="1"/>
  <c r="BF19" i="7" s="1"/>
  <c r="P51" i="16"/>
  <c r="L51" i="16"/>
  <c r="H51" i="16"/>
  <c r="P49" i="16"/>
  <c r="L49" i="16"/>
  <c r="H49" i="16"/>
  <c r="P48" i="16"/>
  <c r="L48" i="16"/>
  <c r="H48" i="16"/>
  <c r="P47" i="16"/>
  <c r="O46" i="16" s="1"/>
  <c r="P46" i="16" s="1"/>
  <c r="L47" i="16"/>
  <c r="H47" i="16"/>
  <c r="G46" i="16" s="1"/>
  <c r="H46" i="16" s="1"/>
  <c r="P40" i="16"/>
  <c r="L40" i="16"/>
  <c r="H40" i="16"/>
  <c r="P39" i="16"/>
  <c r="L39" i="16"/>
  <c r="H39" i="16"/>
  <c r="P38" i="16"/>
  <c r="L38" i="16"/>
  <c r="H38" i="16"/>
  <c r="P36" i="16"/>
  <c r="P35" i="16"/>
  <c r="P33" i="16"/>
  <c r="P32" i="16"/>
  <c r="L32" i="16"/>
  <c r="H32" i="16"/>
  <c r="P30" i="16"/>
  <c r="L30" i="16"/>
  <c r="H30" i="16"/>
  <c r="P29" i="16"/>
  <c r="L29" i="16"/>
  <c r="H29" i="16"/>
  <c r="P28" i="16"/>
  <c r="L28" i="16"/>
  <c r="H28" i="16"/>
  <c r="P27" i="16"/>
  <c r="L27" i="16"/>
  <c r="H27" i="16"/>
  <c r="P26" i="16"/>
  <c r="L26" i="16"/>
  <c r="H26" i="16"/>
  <c r="P25" i="16"/>
  <c r="L25" i="16"/>
  <c r="H25" i="16"/>
  <c r="P88" i="15"/>
  <c r="L88" i="15"/>
  <c r="H88" i="15"/>
  <c r="P87" i="15"/>
  <c r="L87" i="15"/>
  <c r="H87" i="15"/>
  <c r="P86" i="15"/>
  <c r="L86" i="15"/>
  <c r="H86" i="15"/>
  <c r="P85" i="15"/>
  <c r="L85" i="15"/>
  <c r="H85" i="15"/>
  <c r="P84" i="15"/>
  <c r="L84" i="15"/>
  <c r="H84" i="15"/>
  <c r="P83" i="15"/>
  <c r="O82" i="15" s="1"/>
  <c r="P82" i="15" s="1"/>
  <c r="L83" i="15"/>
  <c r="H83" i="15"/>
  <c r="G82" i="15" s="1"/>
  <c r="H82" i="15" s="1"/>
  <c r="P81" i="15"/>
  <c r="L81" i="15"/>
  <c r="H81" i="15"/>
  <c r="P80" i="15"/>
  <c r="L80" i="15"/>
  <c r="H80" i="15"/>
  <c r="P79" i="15"/>
  <c r="L79" i="15"/>
  <c r="H79" i="15"/>
  <c r="P78" i="15"/>
  <c r="L78" i="15"/>
  <c r="H78" i="15"/>
  <c r="P77" i="15"/>
  <c r="L77" i="15"/>
  <c r="H77" i="15"/>
  <c r="P76" i="15"/>
  <c r="L76" i="15"/>
  <c r="H76" i="15"/>
  <c r="G75" i="15" s="1"/>
  <c r="H75" i="15" s="1"/>
  <c r="P74" i="15"/>
  <c r="L74" i="15"/>
  <c r="H74" i="15"/>
  <c r="P73" i="15"/>
  <c r="AD29" i="7" s="1"/>
  <c r="L73" i="15"/>
  <c r="H73" i="15"/>
  <c r="P72" i="15"/>
  <c r="L72" i="15"/>
  <c r="H72" i="15"/>
  <c r="P71" i="15"/>
  <c r="AD28" i="7" s="1"/>
  <c r="CQ28" i="7" s="1"/>
  <c r="L71" i="15"/>
  <c r="H71" i="15"/>
  <c r="P70" i="15"/>
  <c r="L70" i="15"/>
  <c r="H70" i="15"/>
  <c r="P69" i="15"/>
  <c r="L69" i="15"/>
  <c r="H69" i="15"/>
  <c r="P68" i="15"/>
  <c r="L68" i="15"/>
  <c r="H68" i="15"/>
  <c r="P67" i="15"/>
  <c r="L67" i="15"/>
  <c r="H67" i="15"/>
  <c r="P66" i="15"/>
  <c r="L66" i="15"/>
  <c r="K65" i="15" s="1"/>
  <c r="L65" i="15" s="1"/>
  <c r="H66" i="15"/>
  <c r="G65" i="15" s="1"/>
  <c r="H65" i="15" s="1"/>
  <c r="P64" i="15"/>
  <c r="AD23" i="7" s="1"/>
  <c r="CQ23" i="7" s="1"/>
  <c r="L64" i="15"/>
  <c r="H64" i="15"/>
  <c r="P63" i="15"/>
  <c r="L63" i="15"/>
  <c r="H63" i="15"/>
  <c r="P62" i="15"/>
  <c r="L62" i="15"/>
  <c r="H62" i="15"/>
  <c r="P61" i="15"/>
  <c r="L61" i="15"/>
  <c r="H61" i="15"/>
  <c r="P60" i="15"/>
  <c r="O59" i="15" s="1"/>
  <c r="P59" i="15" s="1"/>
  <c r="L60" i="15"/>
  <c r="H60" i="15"/>
  <c r="P58" i="15"/>
  <c r="L58" i="15"/>
  <c r="H58" i="15"/>
  <c r="P57" i="15"/>
  <c r="L57" i="15"/>
  <c r="H57" i="15"/>
  <c r="P56" i="15"/>
  <c r="L56" i="15"/>
  <c r="H56" i="15"/>
  <c r="P55" i="15"/>
  <c r="O54" i="15" s="1"/>
  <c r="P54" i="15" s="1"/>
  <c r="L55" i="15"/>
  <c r="H55" i="15"/>
  <c r="P53" i="15"/>
  <c r="AD20" i="7" s="1"/>
  <c r="CQ20" i="7" s="1"/>
  <c r="L53" i="15"/>
  <c r="H53" i="15"/>
  <c r="P52" i="15"/>
  <c r="L52" i="15"/>
  <c r="T19" i="7" s="1"/>
  <c r="CE19" i="7" s="1"/>
  <c r="H52" i="15"/>
  <c r="J19" i="7" s="1"/>
  <c r="BE19" i="7" s="1"/>
  <c r="P51" i="15"/>
  <c r="L51" i="15"/>
  <c r="H51" i="15"/>
  <c r="P49" i="15"/>
  <c r="L49" i="15"/>
  <c r="H49" i="15"/>
  <c r="P48" i="15"/>
  <c r="L48" i="15"/>
  <c r="H48" i="15"/>
  <c r="P47" i="15"/>
  <c r="O46" i="15" s="1"/>
  <c r="P46" i="15" s="1"/>
  <c r="L47" i="15"/>
  <c r="H47" i="15"/>
  <c r="G46" i="15" s="1"/>
  <c r="H46" i="15" s="1"/>
  <c r="P41" i="15"/>
  <c r="L41" i="15"/>
  <c r="H41" i="15"/>
  <c r="P40" i="15"/>
  <c r="L40" i="15"/>
  <c r="H40" i="15"/>
  <c r="P39" i="15"/>
  <c r="L39" i="15"/>
  <c r="H39" i="15"/>
  <c r="P38" i="15"/>
  <c r="L38" i="15"/>
  <c r="H38" i="15"/>
  <c r="P36" i="15"/>
  <c r="P35" i="15"/>
  <c r="P33" i="15"/>
  <c r="P32" i="15"/>
  <c r="L32" i="15"/>
  <c r="H32" i="15"/>
  <c r="P30" i="15"/>
  <c r="L30" i="15"/>
  <c r="H30" i="15"/>
  <c r="P29" i="15"/>
  <c r="L29" i="15"/>
  <c r="H29" i="15"/>
  <c r="P28" i="15"/>
  <c r="L28" i="15"/>
  <c r="H28" i="15"/>
  <c r="P27" i="15"/>
  <c r="L27" i="15"/>
  <c r="H27" i="15"/>
  <c r="P26" i="15"/>
  <c r="L26" i="15"/>
  <c r="H26" i="15"/>
  <c r="P25" i="15"/>
  <c r="L25" i="15"/>
  <c r="H25" i="15"/>
  <c r="P88" i="5"/>
  <c r="L88" i="5"/>
  <c r="H88" i="5"/>
  <c r="P87" i="5"/>
  <c r="L87" i="5"/>
  <c r="H87" i="5"/>
  <c r="P86" i="5"/>
  <c r="L86" i="5"/>
  <c r="H86" i="5"/>
  <c r="P85" i="5"/>
  <c r="L85" i="5"/>
  <c r="H85" i="5"/>
  <c r="P84" i="5"/>
  <c r="L84" i="5"/>
  <c r="H84" i="5"/>
  <c r="P83" i="5"/>
  <c r="O82" i="5" s="1"/>
  <c r="P82" i="5" s="1"/>
  <c r="L83" i="5"/>
  <c r="H83" i="5"/>
  <c r="P81" i="5"/>
  <c r="L81" i="5"/>
  <c r="H81" i="5"/>
  <c r="P80" i="5"/>
  <c r="L80" i="5"/>
  <c r="H80" i="5"/>
  <c r="P79" i="5"/>
  <c r="L79" i="5"/>
  <c r="H79" i="5"/>
  <c r="P78" i="5"/>
  <c r="L78" i="5"/>
  <c r="H78" i="5"/>
  <c r="P77" i="5"/>
  <c r="L77" i="5"/>
  <c r="H77" i="5"/>
  <c r="P76" i="5"/>
  <c r="O75" i="5" s="1"/>
  <c r="P75" i="5" s="1"/>
  <c r="L76" i="5"/>
  <c r="K75" i="5" s="1"/>
  <c r="L75" i="5" s="1"/>
  <c r="H76" i="5"/>
  <c r="G75" i="5" s="1"/>
  <c r="H75" i="5" s="1"/>
  <c r="P74" i="5"/>
  <c r="L74" i="5"/>
  <c r="H74" i="5"/>
  <c r="P73" i="5"/>
  <c r="AC29" i="7" s="1"/>
  <c r="L73" i="5"/>
  <c r="H73" i="5"/>
  <c r="P72" i="5"/>
  <c r="L72" i="5"/>
  <c r="H72" i="5"/>
  <c r="P71" i="5"/>
  <c r="L71" i="5"/>
  <c r="H71" i="5"/>
  <c r="P70" i="5"/>
  <c r="L70" i="5"/>
  <c r="H70" i="5"/>
  <c r="P69" i="5"/>
  <c r="L69" i="5"/>
  <c r="H69" i="5"/>
  <c r="P68" i="5"/>
  <c r="L68" i="5"/>
  <c r="H68" i="5"/>
  <c r="P67" i="5"/>
  <c r="L67" i="5"/>
  <c r="H67" i="5"/>
  <c r="P66" i="5"/>
  <c r="L66" i="5"/>
  <c r="K65" i="5" s="1"/>
  <c r="L65" i="5" s="1"/>
  <c r="H66" i="5"/>
  <c r="P64" i="5"/>
  <c r="AC23" i="7" s="1"/>
  <c r="CP23" i="7" s="1"/>
  <c r="L64" i="5"/>
  <c r="H64" i="5"/>
  <c r="P63" i="5"/>
  <c r="L63" i="5"/>
  <c r="H63" i="5"/>
  <c r="P62" i="5"/>
  <c r="L62" i="5"/>
  <c r="H62" i="5"/>
  <c r="P61" i="5"/>
  <c r="L61" i="5"/>
  <c r="H61" i="5"/>
  <c r="P60" i="5"/>
  <c r="O59" i="5" s="1"/>
  <c r="P59" i="5" s="1"/>
  <c r="L60" i="5"/>
  <c r="K59" i="5" s="1"/>
  <c r="L59" i="5" s="1"/>
  <c r="H60" i="5"/>
  <c r="P58" i="5"/>
  <c r="L58" i="5"/>
  <c r="H58" i="5"/>
  <c r="P57" i="5"/>
  <c r="L57" i="5"/>
  <c r="H57" i="5"/>
  <c r="P56" i="5"/>
  <c r="L56" i="5"/>
  <c r="H56" i="5"/>
  <c r="P55" i="5"/>
  <c r="O54" i="5" s="1"/>
  <c r="P54" i="5" s="1"/>
  <c r="L55" i="5"/>
  <c r="K54" i="5" s="1"/>
  <c r="L54" i="5" s="1"/>
  <c r="H55" i="5"/>
  <c r="P53" i="5"/>
  <c r="AC20" i="7" s="1"/>
  <c r="CP20" i="7" s="1"/>
  <c r="L53" i="5"/>
  <c r="H53" i="5"/>
  <c r="P52" i="5"/>
  <c r="L52" i="5"/>
  <c r="S19" i="7" s="1"/>
  <c r="CD19" i="7" s="1"/>
  <c r="H52" i="5"/>
  <c r="I19" i="7" s="1"/>
  <c r="BD19" i="7" s="1"/>
  <c r="P51" i="5"/>
  <c r="L51" i="5"/>
  <c r="H51" i="5"/>
  <c r="P49" i="5"/>
  <c r="L49" i="5"/>
  <c r="H49" i="5"/>
  <c r="P48" i="5"/>
  <c r="L48" i="5"/>
  <c r="H48" i="5"/>
  <c r="P47" i="5"/>
  <c r="O46" i="5" s="1"/>
  <c r="P46" i="5" s="1"/>
  <c r="L47" i="5"/>
  <c r="K46" i="5" s="1"/>
  <c r="L46" i="5" s="1"/>
  <c r="H47" i="5"/>
  <c r="G46" i="5" s="1"/>
  <c r="H46" i="5" s="1"/>
  <c r="P41" i="5"/>
  <c r="P40" i="5"/>
  <c r="L40" i="5"/>
  <c r="H40" i="5"/>
  <c r="P39" i="5"/>
  <c r="L39" i="5"/>
  <c r="H39" i="5"/>
  <c r="P38" i="5"/>
  <c r="L38" i="5"/>
  <c r="H38" i="5"/>
  <c r="P36" i="5"/>
  <c r="P35" i="5"/>
  <c r="P33" i="5"/>
  <c r="P32" i="5"/>
  <c r="L32" i="5"/>
  <c r="H32" i="5"/>
  <c r="P30" i="5"/>
  <c r="L30" i="5"/>
  <c r="H30" i="5"/>
  <c r="P29" i="5"/>
  <c r="L29" i="5"/>
  <c r="H29" i="5"/>
  <c r="P28" i="5"/>
  <c r="L28" i="5"/>
  <c r="H28" i="5"/>
  <c r="P27" i="5"/>
  <c r="L27" i="5"/>
  <c r="H27" i="5"/>
  <c r="P26" i="5"/>
  <c r="L26" i="5"/>
  <c r="H26" i="5"/>
  <c r="P25" i="5"/>
  <c r="L25" i="5"/>
  <c r="H25" i="5"/>
  <c r="P88" i="4"/>
  <c r="L88" i="4"/>
  <c r="H88" i="4"/>
  <c r="P87" i="4"/>
  <c r="L87" i="4"/>
  <c r="H87" i="4"/>
  <c r="P86" i="4"/>
  <c r="L86" i="4"/>
  <c r="H86" i="4"/>
  <c r="P85" i="4"/>
  <c r="L85" i="4"/>
  <c r="H85" i="4"/>
  <c r="P84" i="4"/>
  <c r="L84" i="4"/>
  <c r="H84" i="4"/>
  <c r="P83" i="4"/>
  <c r="O82" i="4" s="1"/>
  <c r="P82" i="4" s="1"/>
  <c r="L83" i="4"/>
  <c r="H83" i="4"/>
  <c r="G82" i="4" s="1"/>
  <c r="H82" i="4" s="1"/>
  <c r="P81" i="4"/>
  <c r="L81" i="4"/>
  <c r="R34" i="7" s="1"/>
  <c r="CC34" i="7" s="1"/>
  <c r="H81" i="4"/>
  <c r="P80" i="4"/>
  <c r="L80" i="4"/>
  <c r="H80" i="4"/>
  <c r="P79" i="4"/>
  <c r="L79" i="4"/>
  <c r="H79" i="4"/>
  <c r="P78" i="4"/>
  <c r="L78" i="4"/>
  <c r="H78" i="4"/>
  <c r="P77" i="4"/>
  <c r="L77" i="4"/>
  <c r="H77" i="4"/>
  <c r="P76" i="4"/>
  <c r="O75" i="4" s="1"/>
  <c r="P75" i="4" s="1"/>
  <c r="L76" i="4"/>
  <c r="K75" i="4" s="1"/>
  <c r="L75" i="4" s="1"/>
  <c r="H76" i="4"/>
  <c r="P74" i="4"/>
  <c r="L74" i="4"/>
  <c r="H74" i="4"/>
  <c r="P73" i="4"/>
  <c r="AB29" i="7" s="1"/>
  <c r="L73" i="4"/>
  <c r="H73" i="4"/>
  <c r="P72" i="4"/>
  <c r="L72" i="4"/>
  <c r="H72" i="4"/>
  <c r="P71" i="4"/>
  <c r="L71" i="4"/>
  <c r="H71" i="4"/>
  <c r="P70" i="4"/>
  <c r="L70" i="4"/>
  <c r="H70" i="4"/>
  <c r="P69" i="4"/>
  <c r="L69" i="4"/>
  <c r="H69" i="4"/>
  <c r="P68" i="4"/>
  <c r="L68" i="4"/>
  <c r="H68" i="4"/>
  <c r="P67" i="4"/>
  <c r="L67" i="4"/>
  <c r="H67" i="4"/>
  <c r="P66" i="4"/>
  <c r="O65" i="4" s="1"/>
  <c r="P65" i="4" s="1"/>
  <c r="L66" i="4"/>
  <c r="K65" i="4" s="1"/>
  <c r="L65" i="4" s="1"/>
  <c r="H66" i="4"/>
  <c r="G65" i="4" s="1"/>
  <c r="H65" i="4" s="1"/>
  <c r="P64" i="4"/>
  <c r="L64" i="4"/>
  <c r="H64" i="4"/>
  <c r="P63" i="4"/>
  <c r="L63" i="4"/>
  <c r="H63" i="4"/>
  <c r="P62" i="4"/>
  <c r="L62" i="4"/>
  <c r="H62" i="4"/>
  <c r="P61" i="4"/>
  <c r="L61" i="4"/>
  <c r="H61" i="4"/>
  <c r="P60" i="4"/>
  <c r="O59" i="4" s="1"/>
  <c r="P59" i="4" s="1"/>
  <c r="L60" i="4"/>
  <c r="K59" i="4" s="1"/>
  <c r="L59" i="4" s="1"/>
  <c r="H60" i="4"/>
  <c r="G59" i="4" s="1"/>
  <c r="H59" i="4" s="1"/>
  <c r="P58" i="4"/>
  <c r="L58" i="4"/>
  <c r="H58" i="4"/>
  <c r="P57" i="4"/>
  <c r="L57" i="4"/>
  <c r="H57" i="4"/>
  <c r="P56" i="4"/>
  <c r="L56" i="4"/>
  <c r="H56" i="4"/>
  <c r="P55" i="4"/>
  <c r="L55" i="4"/>
  <c r="K54" i="4" s="1"/>
  <c r="L54" i="4" s="1"/>
  <c r="H55" i="4"/>
  <c r="G54" i="4" s="1"/>
  <c r="H54" i="4" s="1"/>
  <c r="P53" i="4"/>
  <c r="L53" i="4"/>
  <c r="H53" i="4"/>
  <c r="P52" i="4"/>
  <c r="L52" i="4"/>
  <c r="R19" i="7" s="1"/>
  <c r="CC19" i="7" s="1"/>
  <c r="H52" i="4"/>
  <c r="H19" i="7" s="1"/>
  <c r="BC19" i="7" s="1"/>
  <c r="P51" i="4"/>
  <c r="L51" i="4"/>
  <c r="H51" i="4"/>
  <c r="P49" i="4"/>
  <c r="L49" i="4"/>
  <c r="H49" i="4"/>
  <c r="P48" i="4"/>
  <c r="L48" i="4"/>
  <c r="H48" i="4"/>
  <c r="P47" i="4"/>
  <c r="O46" i="4" s="1"/>
  <c r="P46" i="4" s="1"/>
  <c r="L47" i="4"/>
  <c r="K46" i="4" s="1"/>
  <c r="L46" i="4" s="1"/>
  <c r="H47" i="4"/>
  <c r="G46" i="4" s="1"/>
  <c r="H46" i="4" s="1"/>
  <c r="P41" i="4"/>
  <c r="L41" i="4"/>
  <c r="H41" i="4"/>
  <c r="P40" i="4"/>
  <c r="L40" i="4"/>
  <c r="H40" i="4"/>
  <c r="P39" i="4"/>
  <c r="L39" i="4"/>
  <c r="H39" i="4"/>
  <c r="P38" i="4"/>
  <c r="L38" i="4"/>
  <c r="H38" i="4"/>
  <c r="P36" i="4"/>
  <c r="P35" i="4"/>
  <c r="P33" i="4"/>
  <c r="P32" i="4"/>
  <c r="L32" i="4"/>
  <c r="H32" i="4"/>
  <c r="P30" i="4"/>
  <c r="L30" i="4"/>
  <c r="H30" i="4"/>
  <c r="P29" i="4"/>
  <c r="L29" i="4"/>
  <c r="H29" i="4"/>
  <c r="P28" i="4"/>
  <c r="L28" i="4"/>
  <c r="H28" i="4"/>
  <c r="P27" i="4"/>
  <c r="L27" i="4"/>
  <c r="H27" i="4"/>
  <c r="P26" i="4"/>
  <c r="L26" i="4"/>
  <c r="H26" i="4"/>
  <c r="P25" i="4"/>
  <c r="L25" i="4"/>
  <c r="H25" i="4"/>
  <c r="P97" i="3"/>
  <c r="P96" i="3"/>
  <c r="P95" i="3"/>
  <c r="P94" i="3"/>
  <c r="P88" i="3"/>
  <c r="L88" i="3"/>
  <c r="H88" i="3"/>
  <c r="P87" i="3"/>
  <c r="L87" i="3"/>
  <c r="H87" i="3"/>
  <c r="P86" i="3"/>
  <c r="L86" i="3"/>
  <c r="H86" i="3"/>
  <c r="P85" i="3"/>
  <c r="L85" i="3"/>
  <c r="H85" i="3"/>
  <c r="P84" i="3"/>
  <c r="L84" i="3"/>
  <c r="H84" i="3"/>
  <c r="P83" i="3"/>
  <c r="O82" i="3" s="1"/>
  <c r="P82" i="3" s="1"/>
  <c r="L83" i="3"/>
  <c r="K82" i="3" s="1"/>
  <c r="L82" i="3" s="1"/>
  <c r="H83" i="3"/>
  <c r="G82" i="3" s="1"/>
  <c r="H82" i="3" s="1"/>
  <c r="P81" i="3"/>
  <c r="L81" i="3"/>
  <c r="H81" i="3"/>
  <c r="P80" i="3"/>
  <c r="AA33" i="7" s="1"/>
  <c r="CN33" i="7" s="1"/>
  <c r="L80" i="3"/>
  <c r="H80" i="3"/>
  <c r="P79" i="3"/>
  <c r="L79" i="3"/>
  <c r="H79" i="3"/>
  <c r="P78" i="3"/>
  <c r="L78" i="3"/>
  <c r="H78" i="3"/>
  <c r="P77" i="3"/>
  <c r="L77" i="3"/>
  <c r="H77" i="3"/>
  <c r="P76" i="3"/>
  <c r="O75" i="3" s="1"/>
  <c r="P75" i="3" s="1"/>
  <c r="L76" i="3"/>
  <c r="K75" i="3" s="1"/>
  <c r="L75" i="3" s="1"/>
  <c r="H76" i="3"/>
  <c r="G75" i="3" s="1"/>
  <c r="H75" i="3" s="1"/>
  <c r="P74" i="3"/>
  <c r="AA30" i="7" s="1"/>
  <c r="CN30" i="7" s="1"/>
  <c r="L74" i="3"/>
  <c r="H74" i="3"/>
  <c r="P73" i="3"/>
  <c r="AA29" i="7" s="1"/>
  <c r="CN29" i="7" s="1"/>
  <c r="L73" i="3"/>
  <c r="H73" i="3"/>
  <c r="P72" i="3"/>
  <c r="L72" i="3"/>
  <c r="H72" i="3"/>
  <c r="P71" i="3"/>
  <c r="L71" i="3"/>
  <c r="H71" i="3"/>
  <c r="P70" i="3"/>
  <c r="L70" i="3"/>
  <c r="H70" i="3"/>
  <c r="P69" i="3"/>
  <c r="L69" i="3"/>
  <c r="H69" i="3"/>
  <c r="P68" i="3"/>
  <c r="L68" i="3"/>
  <c r="H68" i="3"/>
  <c r="P67" i="3"/>
  <c r="L67" i="3"/>
  <c r="H67" i="3"/>
  <c r="P66" i="3"/>
  <c r="O65" i="3" s="1"/>
  <c r="P65" i="3" s="1"/>
  <c r="L66" i="3"/>
  <c r="K65" i="3" s="1"/>
  <c r="L65" i="3" s="1"/>
  <c r="H66" i="3"/>
  <c r="P64" i="3"/>
  <c r="L64" i="3"/>
  <c r="H64" i="3"/>
  <c r="P63" i="3"/>
  <c r="L63" i="3"/>
  <c r="H63" i="3"/>
  <c r="P62" i="3"/>
  <c r="L62" i="3"/>
  <c r="H62" i="3"/>
  <c r="P61" i="3"/>
  <c r="L61" i="3"/>
  <c r="H61" i="3"/>
  <c r="P60" i="3"/>
  <c r="L60" i="3"/>
  <c r="K59" i="3" s="1"/>
  <c r="L59" i="3" s="1"/>
  <c r="H60" i="3"/>
  <c r="G59" i="3" s="1"/>
  <c r="H59" i="3" s="1"/>
  <c r="P58" i="3"/>
  <c r="L58" i="3"/>
  <c r="H58" i="3"/>
  <c r="P57" i="3"/>
  <c r="L57" i="3"/>
  <c r="H57" i="3"/>
  <c r="P56" i="3"/>
  <c r="L56" i="3"/>
  <c r="H56" i="3"/>
  <c r="G54" i="3" s="1"/>
  <c r="H54" i="3" s="1"/>
  <c r="P55" i="3"/>
  <c r="O54" i="3" s="1"/>
  <c r="P54" i="3" s="1"/>
  <c r="L55" i="3"/>
  <c r="K54" i="3" s="1"/>
  <c r="L54" i="3" s="1"/>
  <c r="H55" i="3"/>
  <c r="P53" i="3"/>
  <c r="L53" i="3"/>
  <c r="H53" i="3"/>
  <c r="P52" i="3"/>
  <c r="L52" i="3"/>
  <c r="H52" i="3"/>
  <c r="P51" i="3"/>
  <c r="L51" i="3"/>
  <c r="H51" i="3"/>
  <c r="P49" i="3"/>
  <c r="L49" i="3"/>
  <c r="H49" i="3"/>
  <c r="P48" i="3"/>
  <c r="L48" i="3"/>
  <c r="H48" i="3"/>
  <c r="G46" i="3" s="1"/>
  <c r="H46" i="3" s="1"/>
  <c r="P47" i="3"/>
  <c r="O46" i="3" s="1"/>
  <c r="P46" i="3" s="1"/>
  <c r="L47" i="3"/>
  <c r="K46" i="3" s="1"/>
  <c r="L46" i="3" s="1"/>
  <c r="H47" i="3"/>
  <c r="P40" i="3"/>
  <c r="H40" i="3"/>
  <c r="P39" i="3"/>
  <c r="H39" i="3"/>
  <c r="P38" i="3"/>
  <c r="P36" i="3"/>
  <c r="P35" i="3"/>
  <c r="P33" i="3"/>
  <c r="P32" i="3"/>
  <c r="P30" i="3"/>
  <c r="L30" i="3"/>
  <c r="H30" i="3"/>
  <c r="P29" i="3"/>
  <c r="L29" i="3"/>
  <c r="H29" i="3"/>
  <c r="P28" i="3"/>
  <c r="L28" i="3"/>
  <c r="H28" i="3"/>
  <c r="P27" i="3"/>
  <c r="L27" i="3"/>
  <c r="H27" i="3"/>
  <c r="P26" i="3"/>
  <c r="L26" i="3"/>
  <c r="H26" i="3"/>
  <c r="P25" i="3"/>
  <c r="L25" i="3"/>
  <c r="H25" i="3"/>
  <c r="N24" i="3"/>
  <c r="J24" i="3"/>
  <c r="F24" i="3"/>
  <c r="CP29" i="7" l="1"/>
  <c r="CQ29" i="7"/>
  <c r="CS29" i="7"/>
  <c r="CT29" i="7"/>
  <c r="CO29" i="7"/>
  <c r="Y29" i="7" s="1"/>
  <c r="L36" i="2" s="1"/>
  <c r="AE34" i="7"/>
  <c r="CR34" i="7" s="1"/>
  <c r="Y34" i="7" s="1"/>
  <c r="L57" i="2" s="1"/>
  <c r="L53" i="2" s="1"/>
  <c r="AE19" i="7"/>
  <c r="CR19" i="7" s="1"/>
  <c r="Y19" i="7" s="1"/>
  <c r="L14" i="2" s="1"/>
  <c r="Y28" i="7"/>
  <c r="Y23" i="7"/>
  <c r="L38" i="2" s="1"/>
  <c r="Y20" i="7"/>
  <c r="L15" i="2" s="1"/>
  <c r="Y33" i="7"/>
  <c r="L61" i="2" s="1"/>
  <c r="Y30" i="7"/>
  <c r="L39" i="2" s="1"/>
  <c r="O24" i="17"/>
  <c r="P24" i="17" s="1"/>
  <c r="O24" i="18"/>
  <c r="P24" i="18" s="1"/>
  <c r="O24" i="15"/>
  <c r="P24" i="15" s="1"/>
  <c r="O24" i="16"/>
  <c r="P24" i="16" s="1"/>
  <c r="O24" i="4"/>
  <c r="P24" i="4" s="1"/>
  <c r="O24" i="5"/>
  <c r="P24" i="5" s="1"/>
  <c r="O92" i="3"/>
  <c r="N92" i="3"/>
  <c r="P92" i="3" s="1"/>
  <c r="O46" i="18"/>
  <c r="P46" i="18" s="1"/>
  <c r="K46" i="18"/>
  <c r="L46" i="18" s="1"/>
  <c r="G46" i="18"/>
  <c r="H46" i="18" s="1"/>
  <c r="G59" i="18"/>
  <c r="H59" i="18" s="1"/>
  <c r="K65" i="18"/>
  <c r="L65" i="18" s="1"/>
  <c r="O75" i="18"/>
  <c r="P75" i="18" s="1"/>
  <c r="K75" i="18"/>
  <c r="L75" i="18" s="1"/>
  <c r="O82" i="18"/>
  <c r="P82" i="18" s="1"/>
  <c r="O46" i="17"/>
  <c r="P46" i="17" s="1"/>
  <c r="K46" i="17"/>
  <c r="L46" i="17" s="1"/>
  <c r="O54" i="17"/>
  <c r="P54" i="17" s="1"/>
  <c r="G54" i="17"/>
  <c r="H54" i="17" s="1"/>
  <c r="G59" i="17"/>
  <c r="H59" i="17" s="1"/>
  <c r="K65" i="17"/>
  <c r="L65" i="17" s="1"/>
  <c r="G65" i="17"/>
  <c r="H65" i="17" s="1"/>
  <c r="O75" i="17"/>
  <c r="P75" i="17" s="1"/>
  <c r="K75" i="17"/>
  <c r="L75" i="17" s="1"/>
  <c r="O82" i="17"/>
  <c r="P82" i="17" s="1"/>
  <c r="K82" i="17"/>
  <c r="L82" i="17" s="1"/>
  <c r="K46" i="16"/>
  <c r="L46" i="16" s="1"/>
  <c r="O59" i="16"/>
  <c r="P59" i="16" s="1"/>
  <c r="G59" i="16"/>
  <c r="H59" i="16" s="1"/>
  <c r="G65" i="16"/>
  <c r="H65" i="16" s="1"/>
  <c r="O75" i="16"/>
  <c r="P75" i="16" s="1"/>
  <c r="K75" i="16"/>
  <c r="L75" i="16" s="1"/>
  <c r="G82" i="16"/>
  <c r="H82" i="16" s="1"/>
  <c r="K46" i="15"/>
  <c r="L46" i="15" s="1"/>
  <c r="K54" i="15"/>
  <c r="L54" i="15" s="1"/>
  <c r="G54" i="15"/>
  <c r="H54" i="15" s="1"/>
  <c r="K59" i="15"/>
  <c r="L59" i="15" s="1"/>
  <c r="G59" i="15"/>
  <c r="H59" i="15" s="1"/>
  <c r="O65" i="15"/>
  <c r="P65" i="15" s="1"/>
  <c r="O75" i="15"/>
  <c r="P75" i="15" s="1"/>
  <c r="K75" i="15"/>
  <c r="L75" i="15" s="1"/>
  <c r="K82" i="15"/>
  <c r="L82" i="15" s="1"/>
  <c r="K82" i="5"/>
  <c r="L82" i="5" s="1"/>
  <c r="G82" i="5"/>
  <c r="H82" i="5" s="1"/>
  <c r="O65" i="5"/>
  <c r="P65" i="5" s="1"/>
  <c r="G65" i="5"/>
  <c r="H65" i="5" s="1"/>
  <c r="G59" i="5"/>
  <c r="H59" i="5" s="1"/>
  <c r="G54" i="5"/>
  <c r="H54" i="5" s="1"/>
  <c r="O54" i="4"/>
  <c r="P54" i="4" s="1"/>
  <c r="G75" i="4"/>
  <c r="H75" i="4" s="1"/>
  <c r="K82" i="4"/>
  <c r="L82" i="4" s="1"/>
  <c r="G65" i="3"/>
  <c r="H65" i="3" s="1"/>
  <c r="O59" i="3"/>
  <c r="P59" i="3" s="1"/>
  <c r="L33" i="2"/>
  <c r="L32" i="2" s="1"/>
  <c r="O39" i="7"/>
  <c r="O24" i="3"/>
  <c r="P24" i="3" s="1"/>
  <c r="CT13" i="7" l="1"/>
  <c r="AG13" i="7"/>
  <c r="CR13" i="7"/>
  <c r="AE13" i="7"/>
  <c r="AD13" i="7"/>
  <c r="CQ13" i="7"/>
  <c r="AC13" i="7"/>
  <c r="CP13" i="7"/>
  <c r="CO13" i="7"/>
  <c r="AB13" i="7"/>
  <c r="CN13" i="7"/>
  <c r="AA13" i="7"/>
  <c r="E39" i="7"/>
  <c r="L37" i="2"/>
  <c r="Y14" i="7"/>
  <c r="Y39" i="7"/>
  <c r="Y24" i="7"/>
  <c r="Y13" i="7" l="1"/>
  <c r="L13" i="2" s="1"/>
  <c r="Y31" i="7"/>
  <c r="L52" i="2" s="1"/>
  <c r="L51" i="2" s="1"/>
  <c r="L50" i="2" s="1"/>
  <c r="Y22" i="7"/>
  <c r="L35" i="2" s="1"/>
  <c r="L34" i="2" s="1"/>
  <c r="Y35" i="7"/>
  <c r="L31" i="2" s="1"/>
  <c r="L30" i="2" s="1"/>
  <c r="Y18" i="7"/>
  <c r="L20" i="2" s="1"/>
  <c r="L19" i="2" s="1"/>
  <c r="Y21" i="7"/>
  <c r="L64" i="2" s="1"/>
  <c r="L63" i="2" s="1"/>
  <c r="O11" i="15"/>
  <c r="O11" i="4"/>
  <c r="N11" i="4" s="1"/>
  <c r="P11" i="4" s="1"/>
  <c r="O11" i="17"/>
  <c r="N11" i="17" s="1"/>
  <c r="P11" i="17" s="1"/>
  <c r="L48" i="2"/>
  <c r="L46" i="2" s="1"/>
  <c r="O11" i="5"/>
  <c r="O11" i="18"/>
  <c r="N11" i="18" s="1"/>
  <c r="P11" i="18" s="1"/>
  <c r="O11" i="3"/>
  <c r="N11" i="3" s="1"/>
  <c r="P11" i="3" s="1"/>
  <c r="O11" i="16"/>
  <c r="N11" i="16" s="1"/>
  <c r="P11" i="16" s="1"/>
  <c r="L44" i="2"/>
  <c r="L43" i="2" s="1"/>
  <c r="L42" i="2" s="1"/>
  <c r="L10" i="2"/>
  <c r="L9" i="2" s="1"/>
  <c r="AF9" i="7" l="1"/>
  <c r="CS9" i="7"/>
  <c r="AF1" i="7"/>
  <c r="AF2" i="7"/>
  <c r="CT9" i="7"/>
  <c r="AG9" i="7"/>
  <c r="AG2" i="7"/>
  <c r="AG1" i="7"/>
  <c r="CR9" i="7"/>
  <c r="AE9" i="7"/>
  <c r="AE2" i="7"/>
  <c r="AE1" i="7"/>
  <c r="CN9" i="7"/>
  <c r="AA9" i="7"/>
  <c r="AA2" i="7"/>
  <c r="AA1" i="7"/>
  <c r="AB1" i="7"/>
  <c r="AB9" i="7"/>
  <c r="AB2" i="7"/>
  <c r="CO9" i="7"/>
  <c r="N11" i="15"/>
  <c r="P11" i="15" s="1"/>
  <c r="L45" i="2"/>
  <c r="L62" i="2"/>
  <c r="L29" i="2"/>
  <c r="N11" i="5"/>
  <c r="P11" i="5" s="1"/>
  <c r="O4" i="7"/>
  <c r="E4" i="7"/>
  <c r="O8" i="7"/>
  <c r="O10" i="7"/>
  <c r="O11" i="7"/>
  <c r="O12" i="7"/>
  <c r="O14" i="7"/>
  <c r="O18" i="7"/>
  <c r="O21" i="7"/>
  <c r="O24" i="7"/>
  <c r="O31" i="7"/>
  <c r="O35" i="7"/>
  <c r="E8" i="7"/>
  <c r="E10" i="7"/>
  <c r="E11" i="7"/>
  <c r="E12" i="7"/>
  <c r="E14" i="7"/>
  <c r="E18" i="7"/>
  <c r="E21" i="7"/>
  <c r="E24" i="7"/>
  <c r="E31" i="7"/>
  <c r="E35" i="7"/>
  <c r="O7" i="7"/>
  <c r="O19" i="7"/>
  <c r="O20" i="7"/>
  <c r="O23" i="7"/>
  <c r="O28" i="7"/>
  <c r="O30" i="7"/>
  <c r="O33" i="7"/>
  <c r="O34" i="7"/>
  <c r="E7" i="7"/>
  <c r="E19" i="7"/>
  <c r="E20" i="7"/>
  <c r="E23" i="7"/>
  <c r="E28" i="7"/>
  <c r="E30" i="7"/>
  <c r="E33" i="7"/>
  <c r="E34" i="7"/>
  <c r="AD9" i="7" l="1"/>
  <c r="CQ9" i="7"/>
  <c r="AD1" i="7"/>
  <c r="AD2" i="7"/>
  <c r="AC9" i="7"/>
  <c r="CP9" i="7"/>
  <c r="Y9" i="7" s="1"/>
  <c r="AC1" i="7"/>
  <c r="AC2" i="7"/>
  <c r="J64" i="2"/>
  <c r="J63" i="2" s="1"/>
  <c r="J20" i="2"/>
  <c r="J19" i="2" s="1"/>
  <c r="J54" i="2"/>
  <c r="J31" i="2"/>
  <c r="J30" i="2" s="1"/>
  <c r="J57" i="2"/>
  <c r="J61" i="2"/>
  <c r="J39" i="2"/>
  <c r="J33" i="2"/>
  <c r="J32" i="2" s="1"/>
  <c r="J44" i="2"/>
  <c r="J43" i="2" s="1"/>
  <c r="J42" i="2" s="1"/>
  <c r="J38" i="2"/>
  <c r="J15" i="2"/>
  <c r="J14" i="2"/>
  <c r="J56" i="2"/>
  <c r="J55" i="2"/>
  <c r="J41" i="2"/>
  <c r="J40" i="2" s="1"/>
  <c r="J47" i="2"/>
  <c r="J52" i="2"/>
  <c r="J51" i="2" s="1"/>
  <c r="J48" i="2"/>
  <c r="J10" i="2"/>
  <c r="J9" i="2" s="1"/>
  <c r="L12" i="2" l="1"/>
  <c r="L11" i="2" s="1"/>
  <c r="J46" i="2"/>
  <c r="O32" i="7"/>
  <c r="Y27" i="7"/>
  <c r="Y25" i="7"/>
  <c r="J62" i="2"/>
  <c r="J53" i="2"/>
  <c r="J37" i="2"/>
  <c r="O25" i="7" l="1"/>
  <c r="O27" i="7"/>
  <c r="O29" i="7"/>
  <c r="J36" i="2" s="1"/>
  <c r="Y26" i="7"/>
  <c r="L24" i="2" s="1"/>
  <c r="L23" i="2" s="1"/>
  <c r="O26" i="7"/>
  <c r="Y32" i="7"/>
  <c r="L8" i="2"/>
  <c r="J45" i="2"/>
  <c r="L18" i="2"/>
  <c r="L17" i="2" s="1"/>
  <c r="L26" i="2"/>
  <c r="L25" i="2" s="1"/>
  <c r="L60" i="2"/>
  <c r="L59" i="2" s="1"/>
  <c r="J50" i="2"/>
  <c r="E29" i="7" l="1"/>
  <c r="L58" i="2"/>
  <c r="L16" i="2"/>
  <c r="L22" i="2"/>
  <c r="E27" i="7"/>
  <c r="E26" i="7"/>
  <c r="E32" i="7"/>
  <c r="E25" i="7"/>
  <c r="L7" i="2" l="1"/>
  <c r="L21" i="2"/>
  <c r="L49" i="2"/>
  <c r="J26" i="2"/>
  <c r="J25" i="2" s="1"/>
  <c r="J60" i="2"/>
  <c r="J59" i="2" s="1"/>
  <c r="J24" i="2"/>
  <c r="J23" i="2" s="1"/>
  <c r="J18" i="2"/>
  <c r="J17" i="2" s="1"/>
  <c r="L36" i="18"/>
  <c r="L36" i="17"/>
  <c r="L33" i="16"/>
  <c r="L36" i="16"/>
  <c r="L36" i="15"/>
  <c r="L36" i="5"/>
  <c r="K24" i="5" s="1"/>
  <c r="L24" i="5" s="1"/>
  <c r="L36" i="4"/>
  <c r="L33" i="3"/>
  <c r="K24" i="16" l="1"/>
  <c r="L24" i="16" s="1"/>
  <c r="CF13" i="7" s="1"/>
  <c r="CD13" i="7"/>
  <c r="S13" i="7"/>
  <c r="L33" i="4"/>
  <c r="K24" i="4" s="1"/>
  <c r="L24" i="4" s="1"/>
  <c r="L33" i="18"/>
  <c r="K24" i="18" s="1"/>
  <c r="L24" i="18" s="1"/>
  <c r="L33" i="17"/>
  <c r="K11" i="5"/>
  <c r="L33" i="15"/>
  <c r="K24" i="15" s="1"/>
  <c r="L24" i="15" s="1"/>
  <c r="K11" i="16"/>
  <c r="K24" i="3"/>
  <c r="L6" i="2"/>
  <c r="J22" i="2"/>
  <c r="J58" i="2"/>
  <c r="J16" i="2"/>
  <c r="U13" i="7" l="1"/>
  <c r="K11" i="18"/>
  <c r="W13" i="7"/>
  <c r="CH13" i="7"/>
  <c r="J11" i="16"/>
  <c r="L11" i="16" s="1"/>
  <c r="U1" i="7"/>
  <c r="K11" i="15"/>
  <c r="CE13" i="7"/>
  <c r="T13" i="7"/>
  <c r="J11" i="5"/>
  <c r="L11" i="5" s="1"/>
  <c r="S1" i="7"/>
  <c r="K11" i="4"/>
  <c r="R13" i="7"/>
  <c r="CC13" i="7"/>
  <c r="L24" i="3"/>
  <c r="K24" i="17"/>
  <c r="L24" i="17" s="1"/>
  <c r="J49" i="2"/>
  <c r="O22" i="7"/>
  <c r="E22" i="7"/>
  <c r="K11" i="17" l="1"/>
  <c r="V1" i="7" s="1"/>
  <c r="V13" i="7"/>
  <c r="CG13" i="7"/>
  <c r="J11" i="18"/>
  <c r="L11" i="18" s="1"/>
  <c r="W1" i="7"/>
  <c r="U2" i="7"/>
  <c r="U9" i="7"/>
  <c r="CF9" i="7"/>
  <c r="J11" i="15"/>
  <c r="L11" i="15" s="1"/>
  <c r="T1" i="7"/>
  <c r="S2" i="7"/>
  <c r="CD9" i="7"/>
  <c r="S9" i="7"/>
  <c r="J11" i="4"/>
  <c r="L11" i="4" s="1"/>
  <c r="R1" i="7"/>
  <c r="K11" i="3"/>
  <c r="Q13" i="7"/>
  <c r="CB13" i="7"/>
  <c r="O13" i="7" s="1"/>
  <c r="J35" i="2"/>
  <c r="J34" i="2" s="1"/>
  <c r="J11" i="17" l="1"/>
  <c r="L11" i="17" s="1"/>
  <c r="CG9" i="7" s="1"/>
  <c r="T2" i="7"/>
  <c r="W2" i="7"/>
  <c r="CH9" i="7"/>
  <c r="W9" i="7"/>
  <c r="T9" i="7"/>
  <c r="CE9" i="7"/>
  <c r="R2" i="7"/>
  <c r="CC9" i="7"/>
  <c r="R9" i="7"/>
  <c r="J11" i="3"/>
  <c r="L11" i="3" s="1"/>
  <c r="Q1" i="7"/>
  <c r="J13" i="2"/>
  <c r="J29" i="2"/>
  <c r="V9" i="7" l="1"/>
  <c r="V2" i="7"/>
  <c r="Q2" i="7"/>
  <c r="Q9" i="7"/>
  <c r="CB9" i="7"/>
  <c r="O9" i="7" s="1"/>
  <c r="J21" i="2"/>
  <c r="J12" i="2" l="1"/>
  <c r="J11" i="2" s="1"/>
  <c r="J8" i="2" l="1"/>
  <c r="G64" i="2"/>
  <c r="F64" i="2"/>
  <c r="E64" i="2"/>
  <c r="H61" i="2"/>
  <c r="G61" i="2"/>
  <c r="F61" i="2"/>
  <c r="E61" i="2"/>
  <c r="H60" i="2"/>
  <c r="G60" i="2"/>
  <c r="F60" i="2"/>
  <c r="E60" i="2"/>
  <c r="G57" i="2"/>
  <c r="F57" i="2"/>
  <c r="E57" i="2"/>
  <c r="G56" i="2"/>
  <c r="F56" i="2"/>
  <c r="E56" i="2"/>
  <c r="G55" i="2"/>
  <c r="F55" i="2"/>
  <c r="E55" i="2"/>
  <c r="G54" i="2"/>
  <c r="F54" i="2"/>
  <c r="E54" i="2"/>
  <c r="H52" i="2"/>
  <c r="G52" i="2"/>
  <c r="F52" i="2"/>
  <c r="E52" i="2"/>
  <c r="G48" i="2"/>
  <c r="F48" i="2"/>
  <c r="E48" i="2"/>
  <c r="G47" i="2"/>
  <c r="F47" i="2"/>
  <c r="E47" i="2"/>
  <c r="G44" i="2"/>
  <c r="F44" i="2"/>
  <c r="E44" i="2"/>
  <c r="G41" i="2"/>
  <c r="F41" i="2"/>
  <c r="E41" i="2"/>
  <c r="H39" i="2"/>
  <c r="G39" i="2"/>
  <c r="F39" i="2"/>
  <c r="E39" i="2"/>
  <c r="G38" i="2"/>
  <c r="F38" i="2"/>
  <c r="E38" i="2"/>
  <c r="H36" i="2"/>
  <c r="G36" i="2"/>
  <c r="F36" i="2"/>
  <c r="E36" i="2"/>
  <c r="G35" i="2"/>
  <c r="F35" i="2"/>
  <c r="E35" i="2"/>
  <c r="G33" i="2"/>
  <c r="F33" i="2"/>
  <c r="E33" i="2"/>
  <c r="G31" i="2"/>
  <c r="F31" i="2"/>
  <c r="E31" i="2"/>
  <c r="G26" i="2"/>
  <c r="F26" i="2"/>
  <c r="E26" i="2"/>
  <c r="G24" i="2"/>
  <c r="F24" i="2"/>
  <c r="E24" i="2"/>
  <c r="H20" i="2"/>
  <c r="G20" i="2"/>
  <c r="F20" i="2"/>
  <c r="E20" i="2"/>
  <c r="G18" i="2"/>
  <c r="F18" i="2"/>
  <c r="E18" i="2"/>
  <c r="G15" i="2"/>
  <c r="F15" i="2"/>
  <c r="E15" i="2"/>
  <c r="H14" i="2"/>
  <c r="G14" i="2"/>
  <c r="F14" i="2"/>
  <c r="E14" i="2"/>
  <c r="G13" i="2"/>
  <c r="F13" i="2"/>
  <c r="E13" i="2"/>
  <c r="G12" i="2"/>
  <c r="F12" i="2"/>
  <c r="E12" i="2"/>
  <c r="G10" i="2"/>
  <c r="F10" i="2"/>
  <c r="E10" i="2"/>
  <c r="G5" i="2"/>
  <c r="F5" i="2"/>
  <c r="E5" i="2"/>
  <c r="J7" i="2" l="1"/>
  <c r="H59" i="2"/>
  <c r="H51" i="2"/>
  <c r="H19" i="2"/>
  <c r="J6" i="2" l="1"/>
  <c r="H58" i="2"/>
  <c r="CG3" i="22" l="1"/>
  <c r="H36" i="16"/>
  <c r="H36" i="5"/>
  <c r="G24" i="5" s="1"/>
  <c r="H24" i="5" s="1"/>
  <c r="H33" i="3"/>
  <c r="H36" i="18" l="1"/>
  <c r="H33" i="18"/>
  <c r="G24" i="18" s="1"/>
  <c r="H24" i="18" s="1"/>
  <c r="H33" i="16"/>
  <c r="G24" i="16" s="1"/>
  <c r="H24" i="16" s="1"/>
  <c r="G24" i="3"/>
  <c r="H24" i="3" s="1"/>
  <c r="H36" i="4"/>
  <c r="H36" i="15"/>
  <c r="H36" i="17"/>
  <c r="H33" i="4"/>
  <c r="G24" i="4" s="1"/>
  <c r="H24" i="4" s="1"/>
  <c r="H33" i="15"/>
  <c r="H33" i="17"/>
  <c r="H56" i="2"/>
  <c r="G24" i="15" l="1"/>
  <c r="H24" i="15" s="1"/>
  <c r="G24" i="17"/>
  <c r="H24" i="17" s="1"/>
  <c r="G11" i="3"/>
  <c r="G11" i="5"/>
  <c r="G11" i="18"/>
  <c r="G11" i="16"/>
  <c r="H38" i="2"/>
  <c r="H37" i="2" s="1"/>
  <c r="G1" i="7" l="1"/>
  <c r="M1" i="7"/>
  <c r="K1" i="7"/>
  <c r="I1" i="7"/>
  <c r="G11" i="15"/>
  <c r="G11" i="4"/>
  <c r="E13" i="7"/>
  <c r="F11" i="16"/>
  <c r="H11" i="16" s="1"/>
  <c r="G11" i="17"/>
  <c r="F11" i="5"/>
  <c r="H11" i="5" s="1"/>
  <c r="F11" i="18"/>
  <c r="H11" i="18" s="1"/>
  <c r="F11" i="3"/>
  <c r="H11" i="3" s="1"/>
  <c r="H15" i="2"/>
  <c r="H31" i="2"/>
  <c r="H30" i="2" s="1"/>
  <c r="H1" i="7" l="1"/>
  <c r="G2" i="7"/>
  <c r="BB9" i="7"/>
  <c r="G9" i="7"/>
  <c r="M2" i="7"/>
  <c r="M9" i="7"/>
  <c r="BH9" i="7"/>
  <c r="L1" i="7"/>
  <c r="K9" i="7"/>
  <c r="BF9" i="7"/>
  <c r="K2" i="7"/>
  <c r="J1" i="7"/>
  <c r="BD9" i="7"/>
  <c r="I9" i="7"/>
  <c r="I2" i="7"/>
  <c r="H13" i="2"/>
  <c r="F11" i="15"/>
  <c r="H11" i="15" s="1"/>
  <c r="F11" i="4"/>
  <c r="H11" i="4" s="1"/>
  <c r="F11" i="17"/>
  <c r="H11" i="17" s="1"/>
  <c r="H44" i="2"/>
  <c r="H43" i="2" s="1"/>
  <c r="H10" i="2"/>
  <c r="H9" i="2" s="1"/>
  <c r="H41" i="2"/>
  <c r="H40" i="2" s="1"/>
  <c r="H35" i="2"/>
  <c r="H34" i="2" s="1"/>
  <c r="H64" i="2"/>
  <c r="H63" i="2" s="1"/>
  <c r="H18" i="2"/>
  <c r="H17" i="2" s="1"/>
  <c r="H47" i="2"/>
  <c r="H9" i="7" l="1"/>
  <c r="BC9" i="7"/>
  <c r="H2" i="7"/>
  <c r="BG9" i="7"/>
  <c r="L9" i="7"/>
  <c r="L2" i="7"/>
  <c r="BE9" i="7"/>
  <c r="J9" i="7"/>
  <c r="J2" i="7"/>
  <c r="H16" i="2"/>
  <c r="H62" i="2"/>
  <c r="H42" i="2"/>
  <c r="H24" i="2"/>
  <c r="H23" i="2" s="1"/>
  <c r="E9" i="7" l="1"/>
  <c r="H48" i="2"/>
  <c r="H46" i="2" s="1"/>
  <c r="H45" i="2" l="1"/>
  <c r="H54" i="2"/>
  <c r="H57" i="2" l="1"/>
  <c r="H33" i="2"/>
  <c r="H32" i="2" s="1"/>
  <c r="H29" i="2" l="1"/>
  <c r="H26" i="2" l="1"/>
  <c r="H25" i="2" s="1"/>
  <c r="H22" i="2" l="1"/>
  <c r="H55" i="2"/>
  <c r="H53" i="2" s="1"/>
  <c r="H12" i="2"/>
  <c r="H11" i="2" s="1"/>
  <c r="H21" i="2" l="1"/>
  <c r="H8" i="2"/>
  <c r="H50" i="2"/>
  <c r="H49" i="2" l="1"/>
  <c r="H7" i="2"/>
  <c r="H6" i="2" l="1"/>
</calcChain>
</file>

<file path=xl/sharedStrings.xml><?xml version="1.0" encoding="utf-8"?>
<sst xmlns="http://schemas.openxmlformats.org/spreadsheetml/2006/main" count="6355" uniqueCount="868">
  <si>
    <t>Área de Calidade</t>
  </si>
  <si>
    <t>Cadro de Mando da Facultade de Filoloxía e Tradución</t>
  </si>
  <si>
    <t>Indicadores do Sistema de Garantía de Calidade</t>
  </si>
  <si>
    <t>Índice</t>
  </si>
  <si>
    <t>Datos</t>
  </si>
  <si>
    <t>Resultados</t>
  </si>
  <si>
    <t>Indicadores de Centro</t>
  </si>
  <si>
    <t>Resumo dos Resultados</t>
  </si>
  <si>
    <t>Resultados por procedementos</t>
  </si>
  <si>
    <t>Indicadores do Grao en Linguas Estranxeiras</t>
  </si>
  <si>
    <t>Indicadores do Grao en Traducción e Interpretación</t>
  </si>
  <si>
    <t>Indicadores do Grao en Filoloxía Aplicada Galega e Española</t>
  </si>
  <si>
    <t>Indicadores do Máster Universitario en Traducción Multimedia</t>
  </si>
  <si>
    <t>Indicadores do Máster Universitario en Estudos Ingleses Avanzados e as súas Aplicacións</t>
  </si>
  <si>
    <t>Indicadores do Máster en Lingüística Aplicada</t>
  </si>
  <si>
    <t>Indicadores do Máster Universitario en Traducción para a Comunicación Internacional</t>
  </si>
  <si>
    <t>Maio 2026</t>
  </si>
  <si>
    <t>Panel de indicadores - Cadro de mando da Facultade de Filoloxía e Tradución</t>
  </si>
  <si>
    <t xml:space="preserve">Indicadores </t>
  </si>
  <si>
    <t>Procedimientos asociados</t>
  </si>
  <si>
    <t>Crit.</t>
  </si>
  <si>
    <t>Curso 2023-2024</t>
  </si>
  <si>
    <t>Curso 2024-2025</t>
  </si>
  <si>
    <t>curso 2025-2026</t>
  </si>
  <si>
    <t>Cod</t>
  </si>
  <si>
    <t>Denominación Indicador</t>
  </si>
  <si>
    <t>Denominación</t>
  </si>
  <si>
    <t>Descripcion e Fonte de Información</t>
  </si>
  <si>
    <t>IRPD</t>
  </si>
  <si>
    <t>Meta</t>
  </si>
  <si>
    <t>Resultado</t>
  </si>
  <si>
    <t>Observacións</t>
  </si>
  <si>
    <t>Indicadores dos Programas de Calidade</t>
  </si>
  <si>
    <t>I6</t>
  </si>
  <si>
    <t>% Participación do PAS do centro en plans de formación</t>
  </si>
  <si>
    <t>PE-01 Xestión do PAS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</si>
  <si>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</si>
  <si>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t>Indicadores institucionais da Universidade de Vigo</t>
  </si>
  <si>
    <t>I27</t>
  </si>
  <si>
    <t xml:space="preserve">Nº Queixas recibidas </t>
  </si>
  <si>
    <t>MC-02: Xestión das queixas, suxestións e parabéns</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</si>
  <si>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</si>
  <si>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t>I28</t>
  </si>
  <si>
    <t>% de Titulacións que renovaron a súa acreditación</t>
  </si>
  <si>
    <t>DO-0101: Deseño, verificación, modificación e acreditación das titulacións oficiais</t>
  </si>
  <si>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</si>
  <si>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t>I29-1</t>
  </si>
  <si>
    <t>Nº Titulacións en proceso de verificación</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</si>
  <si>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</si>
  <si>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t>----</t>
  </si>
  <si>
    <t>I29-2</t>
  </si>
  <si>
    <t>Nº Titulacións en proceso de modificación substancial</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</si>
  <si>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</si>
  <si>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t>I29-3</t>
  </si>
  <si>
    <t>Nº Titulacións en proceso de renovación da acreditación</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</si>
  <si>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</si>
  <si>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t>I30</t>
  </si>
  <si>
    <t>% Titulacións con avaliación favorable en Seguimento</t>
  </si>
  <si>
    <t>DO-0102: Seguimento e mellora das titulacións</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</si>
  <si>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</si>
  <si>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I31</t>
  </si>
  <si>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</si>
  <si>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</si>
  <si>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I32</t>
  </si>
  <si>
    <t>Nº Titulacións en proceso de extinción ou suspensión</t>
  </si>
  <si>
    <t>DO-0103: Suspensión e extinción dunha titulación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</si>
  <si>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</si>
  <si>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t>I33</t>
  </si>
  <si>
    <t>Nº Accións de promoción realizadas</t>
  </si>
  <si>
    <t>DO-0202 Promoción das titulacións</t>
  </si>
  <si>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</si>
  <si>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t>I34</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</si>
  <si>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</si>
  <si>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</si>
  <si>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t>I37</t>
  </si>
  <si>
    <t>Grao de Satisfacción do estudantado co PAT</t>
  </si>
  <si>
    <t>DO-0203: Orientación do estudantado e atención ás NEAE</t>
  </si>
  <si>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</si>
  <si>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t>I40</t>
  </si>
  <si>
    <t>Nº de procedementos actualizados no curso académico</t>
  </si>
  <si>
    <t>XD-01: Control dos documentos e dos rexistros</t>
  </si>
  <si>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</si>
  <si>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t>I41</t>
  </si>
  <si>
    <t>% Rexistros en estado completado na aplicación SGIC</t>
  </si>
  <si>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</si>
  <si>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I42</t>
  </si>
  <si>
    <t>% Accións de Mellora finalizadas en prazo</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</si>
  <si>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</si>
  <si>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t>Indicadores do programa  estratéxico de centro</t>
  </si>
  <si>
    <t>I50</t>
  </si>
  <si>
    <t xml:space="preserve"> Indicadores do programa estratexico do centro</t>
  </si>
  <si>
    <t>DE-01: Programación e desenvolvemento estratéxico</t>
  </si>
  <si>
    <r>
      <t xml:space="preserve">Só Cubrir a Meta entre os valores [0-10]
</t>
    </r>
    <r>
      <rPr>
        <sz val="10"/>
        <rFont val="Calibri"/>
        <family val="2"/>
        <scheme val="minor"/>
      </rPr>
      <t xml:space="preserve">Nº dos obxectivos I50-1 ata I50-10 que se acadan </t>
    </r>
  </si>
  <si>
    <t>I50-1</t>
  </si>
  <si>
    <r>
      <rPr>
        <b/>
        <strike/>
        <sz val="10"/>
        <color theme="2" tint="-0.249977111117893"/>
        <rFont val="Calibri"/>
        <family val="2"/>
        <scheme val="minor"/>
      </rPr>
      <t>Obxectivo 1 (Resultadis académicos)</t>
    </r>
    <r>
      <rPr>
        <strike/>
        <sz val="10"/>
        <rFont val="Calibri"/>
        <family val="2"/>
        <scheme val="minor"/>
      </rPr>
      <t>:</t>
    </r>
    <r>
      <rPr>
        <strike/>
        <sz val="10"/>
        <color theme="2" tint="-0.249977111117893"/>
        <rFont val="Calibri"/>
        <family val="2"/>
        <scheme val="minor"/>
      </rPr>
      <t>Taxa de Rendemento</t>
    </r>
    <r>
      <rPr>
        <strike/>
        <sz val="10"/>
        <color theme="0" tint="-0.34998626667073579"/>
        <rFont val="Calibri"/>
        <family val="2"/>
        <scheme val="minor"/>
      </rPr>
      <t xml:space="preserve"> </t>
    </r>
    <r>
      <rPr>
        <b/>
        <strike/>
        <u/>
        <sz val="10"/>
        <rFont val="Calibri"/>
        <family val="2"/>
        <scheme val="minor"/>
      </rPr>
      <t>Xestiónase  a nivel de título (graos/mestrados)</t>
    </r>
  </si>
  <si>
    <t>Este indicador está establecido polo centro, e está asociado a esta titulación. Indicar o resultado e a meta asociada.</t>
  </si>
  <si>
    <t>I50-2</t>
  </si>
  <si>
    <r>
      <rPr>
        <b/>
        <strike/>
        <sz val="10"/>
        <color theme="0" tint="-0.499984740745262"/>
        <rFont val="Calibri"/>
        <family val="2"/>
        <scheme val="minor"/>
      </rPr>
      <t>Obxectivo 1 (Resultados académicos)</t>
    </r>
    <r>
      <rPr>
        <strike/>
        <sz val="10"/>
        <color theme="0" tint="-0.499984740745262"/>
        <rFont val="Calibri"/>
        <family val="2"/>
        <scheme val="minor"/>
      </rPr>
      <t>:Taxa de abandono</t>
    </r>
    <r>
      <rPr>
        <strike/>
        <sz val="10"/>
        <color theme="0" tint="-0.34998626667073579"/>
        <rFont val="Calibri"/>
        <family val="2"/>
        <scheme val="minor"/>
      </rPr>
      <t xml:space="preserve"> . </t>
    </r>
    <r>
      <rPr>
        <b/>
        <strike/>
        <u/>
        <sz val="10"/>
        <color theme="0" tint="-0.34998626667073579"/>
        <rFont val="Calibri"/>
        <family val="2"/>
        <scheme val="minor"/>
      </rPr>
      <t xml:space="preserve"> </t>
    </r>
    <r>
      <rPr>
        <b/>
        <strike/>
        <u/>
        <sz val="10"/>
        <color theme="1" tint="0.249977111117893"/>
        <rFont val="Calibri"/>
        <family val="2"/>
        <scheme val="minor"/>
      </rPr>
      <t>Xestiónase  anivel de título</t>
    </r>
    <r>
      <rPr>
        <strike/>
        <sz val="10"/>
        <color theme="0" tint="-0.34998626667073579"/>
        <rFont val="Calibri"/>
        <family val="2"/>
        <scheme val="minor"/>
      </rPr>
      <t xml:space="preserve"> (graos/mestrados)</t>
    </r>
  </si>
  <si>
    <t>Este indicador está establecido polo centro, e está asociado ao centro. Indicar o resultado e a meta asociada.</t>
  </si>
  <si>
    <t>I50-3</t>
  </si>
  <si>
    <r>
      <rPr>
        <b/>
        <strike/>
        <sz val="10"/>
        <color theme="0" tint="-0.499984740745262"/>
        <rFont val="Calibri"/>
        <family val="2"/>
        <scheme val="minor"/>
      </rPr>
      <t>Obxectivo 1 ( Resultados académicos)</t>
    </r>
    <r>
      <rPr>
        <strike/>
        <sz val="10"/>
        <rFont val="Calibri"/>
        <family val="2"/>
        <scheme val="minor"/>
      </rPr>
      <t xml:space="preserve">:Taxa de eficiancia. </t>
    </r>
    <r>
      <rPr>
        <b/>
        <strike/>
        <sz val="10"/>
        <rFont val="Calibri"/>
        <family val="2"/>
        <scheme val="minor"/>
      </rPr>
      <t>Xestiónase  anivel de título (graos/mestrados)</t>
    </r>
  </si>
  <si>
    <t>I50-4</t>
  </si>
  <si>
    <r>
      <rPr>
        <b/>
        <strike/>
        <sz val="10"/>
        <color theme="0" tint="-0.499984740745262"/>
        <rFont val="Calibri"/>
        <family val="2"/>
        <scheme val="minor"/>
      </rPr>
      <t>Obxectivo 1 (Resultados académicos)</t>
    </r>
    <r>
      <rPr>
        <strike/>
        <sz val="10"/>
        <color theme="0" tint="-0.499984740745262"/>
        <rFont val="Calibri"/>
        <family val="2"/>
        <scheme val="minor"/>
      </rPr>
      <t xml:space="preserve">:Taxa de graduación </t>
    </r>
    <r>
      <rPr>
        <b/>
        <strike/>
        <u/>
        <sz val="10"/>
        <color theme="1" tint="4.9989318521683403E-2"/>
        <rFont val="Calibri"/>
        <family val="2"/>
        <scheme val="minor"/>
      </rPr>
      <t>Xestiónasde a nivel de título</t>
    </r>
    <r>
      <rPr>
        <strike/>
        <sz val="10"/>
        <color theme="0" tint="-0.499984740745262"/>
        <rFont val="Calibri"/>
        <family val="2"/>
        <scheme val="minor"/>
      </rPr>
      <t xml:space="preserve"> </t>
    </r>
    <r>
      <rPr>
        <b/>
        <strike/>
        <sz val="10"/>
        <color theme="0" tint="-0.499984740745262"/>
        <rFont val="Calibri"/>
        <family val="2"/>
        <scheme val="minor"/>
      </rPr>
      <t>(graos/mestrados)</t>
    </r>
  </si>
  <si>
    <t>I50-5</t>
  </si>
  <si>
    <r>
      <rPr>
        <b/>
        <strike/>
        <sz val="10"/>
        <color theme="0" tint="-0.499984740745262"/>
        <rFont val="Calibri"/>
        <family val="2"/>
        <scheme val="minor"/>
      </rPr>
      <t>Obxectivo 1 (Resultados académicos)</t>
    </r>
    <r>
      <rPr>
        <strike/>
        <sz val="10"/>
        <color theme="0" tint="-0.499984740745262"/>
        <rFont val="Calibri"/>
        <family val="2"/>
        <scheme val="minor"/>
      </rPr>
      <t>:Taxa de Éxito.</t>
    </r>
    <r>
      <rPr>
        <b/>
        <strike/>
        <sz val="10"/>
        <color theme="0" tint="-0.499984740745262"/>
        <rFont val="Calibri"/>
        <family val="2"/>
        <scheme val="minor"/>
      </rPr>
      <t xml:space="preserve"> </t>
    </r>
    <r>
      <rPr>
        <b/>
        <strike/>
        <u/>
        <sz val="10"/>
        <color theme="1" tint="4.9989318521683403E-2"/>
        <rFont val="Calibri"/>
        <family val="2"/>
        <scheme val="minor"/>
      </rPr>
      <t>Xestiónase a nivel de título</t>
    </r>
    <r>
      <rPr>
        <strike/>
        <sz val="10"/>
        <color theme="0" tint="-0.499984740745262"/>
        <rFont val="Calibri"/>
        <family val="2"/>
        <scheme val="minor"/>
      </rPr>
      <t xml:space="preserve"> (graos/mestrados)</t>
    </r>
  </si>
  <si>
    <t>I50-6</t>
  </si>
  <si>
    <r>
      <rPr>
        <b/>
        <strike/>
        <sz val="10"/>
        <color theme="0" tint="-0.499984740745262"/>
        <rFont val="Calibri"/>
        <family val="2"/>
        <scheme val="minor"/>
      </rPr>
      <t>Obxectivo 2 ( Atraer a novo estudantado)</t>
    </r>
    <r>
      <rPr>
        <strike/>
        <sz val="10"/>
        <color theme="0" tint="-0.499984740745262"/>
        <rFont val="Calibri"/>
        <family val="2"/>
        <scheme val="minor"/>
      </rPr>
      <t xml:space="preserve">:Taxa de ocupación. </t>
    </r>
    <r>
      <rPr>
        <b/>
        <strike/>
        <u/>
        <sz val="10"/>
        <color theme="1" tint="4.9989318521683403E-2"/>
        <rFont val="Calibri"/>
        <family val="2"/>
        <scheme val="minor"/>
      </rPr>
      <t>Xestiónase a nivel de título (graos/mestrados)</t>
    </r>
  </si>
  <si>
    <t>I50-7</t>
  </si>
  <si>
    <r>
      <rPr>
        <b/>
        <strike/>
        <sz val="10"/>
        <color theme="0" tint="-0.34998626667073579"/>
        <rFont val="Calibri"/>
        <family val="2"/>
        <scheme val="minor"/>
      </rPr>
      <t>Obxectivo 2 ( Atraer a novo estudantado)</t>
    </r>
    <r>
      <rPr>
        <strike/>
        <sz val="10"/>
        <color theme="0" tint="-0.34998626667073579"/>
        <rFont val="Calibri"/>
        <family val="2"/>
        <scheme val="minor"/>
      </rPr>
      <t>:Taxa de preferencia ( solo Graos)</t>
    </r>
    <r>
      <rPr>
        <strike/>
        <sz val="10"/>
        <color rgb="FFFF0000"/>
        <rFont val="Calibri"/>
        <family val="2"/>
        <scheme val="minor"/>
      </rPr>
      <t xml:space="preserve">
</t>
    </r>
    <r>
      <rPr>
        <strike/>
        <u/>
        <sz val="10"/>
        <rFont val="Calibri"/>
        <family val="2"/>
        <scheme val="minor"/>
      </rPr>
      <t>.Xestiónase a nivel de título</t>
    </r>
    <r>
      <rPr>
        <strike/>
        <sz val="10"/>
        <rFont val="Calibri"/>
        <family val="2"/>
        <scheme val="minor"/>
      </rPr>
      <t xml:space="preserve"> (graos/mestrados)</t>
    </r>
  </si>
  <si>
    <t>I50-8</t>
  </si>
  <si>
    <r>
      <rPr>
        <b/>
        <strike/>
        <sz val="10"/>
        <color theme="0" tint="-0.34998626667073579"/>
        <rFont val="Calibri"/>
        <family val="2"/>
        <scheme val="minor"/>
      </rPr>
      <t>Obxectivo 2 (Atraer a novo estudantado)</t>
    </r>
    <r>
      <rPr>
        <strike/>
        <sz val="10"/>
        <color theme="0" tint="-0.34998626667073579"/>
        <rFont val="Calibri"/>
        <family val="2"/>
        <scheme val="minor"/>
      </rPr>
      <t xml:space="preserve">:Taxa de adecuación ( solo Graos). 
</t>
    </r>
    <r>
      <rPr>
        <strike/>
        <u/>
        <sz val="10"/>
        <rFont val="Calibri"/>
        <family val="2"/>
        <scheme val="minor"/>
      </rPr>
      <t>Xestiónase a nivel de título (graos/mestrados)</t>
    </r>
  </si>
  <si>
    <t>I50-9</t>
  </si>
  <si>
    <r>
      <rPr>
        <b/>
        <sz val="10"/>
        <color theme="5" tint="-0.499984740745262"/>
        <rFont val="Calibri"/>
        <family val="2"/>
        <scheme val="minor"/>
      </rPr>
      <t>Obxectivo 3 (Formación permanante e títulos propio)</t>
    </r>
    <r>
      <rPr>
        <sz val="10"/>
        <color theme="5" tint="-0.499984740745262"/>
        <rFont val="Calibri"/>
        <family val="2"/>
        <scheme val="minor"/>
      </rPr>
      <t>:</t>
    </r>
    <r>
      <rPr>
        <sz val="10"/>
        <rFont val="Calibri"/>
        <family val="2"/>
        <scheme val="minor"/>
      </rPr>
      <t>Número de ofertas de formación ao estudantado e aos profesionais (nº/ano)</t>
    </r>
  </si>
  <si>
    <t>I50-10</t>
  </si>
  <si>
    <r>
      <rPr>
        <sz val="10"/>
        <color theme="5" tint="-0.499984740745262"/>
        <rFont val="Calibri"/>
        <family val="2"/>
        <scheme val="minor"/>
      </rPr>
      <t>Obxectivo 4 ( Internacionalización)</t>
    </r>
    <r>
      <rPr>
        <sz val="10"/>
        <color theme="5" tint="-0.249977111117893"/>
        <rFont val="Calibri"/>
        <family val="2"/>
        <scheme val="minor"/>
      </rPr>
      <t>:</t>
    </r>
    <r>
      <rPr>
        <sz val="10"/>
        <rFont val="Calibri"/>
        <family val="2"/>
        <scheme val="minor"/>
      </rPr>
      <t xml:space="preserve"> Estudantado alleo (recibidos)  que participa en programas de mobilidade</t>
    </r>
  </si>
  <si>
    <r>
      <rPr>
        <sz val="10"/>
        <color theme="5" tint="-0.499984740745262"/>
        <rFont val="Calibri"/>
        <family val="2"/>
        <scheme val="minor"/>
      </rPr>
      <t xml:space="preserve">Obxectivo 4  (Internacionalización) </t>
    </r>
    <r>
      <rPr>
        <sz val="10"/>
        <rFont val="Calibri"/>
        <family val="2"/>
        <scheme val="minor"/>
      </rPr>
      <t>Estudantado propio (enviados) que participa en programas de mobilidade</t>
    </r>
  </si>
  <si>
    <t>I50-11</t>
  </si>
  <si>
    <r>
      <rPr>
        <sz val="10"/>
        <color theme="5" tint="-0.249977111117893"/>
        <rFont val="Calibri"/>
        <family val="2"/>
        <scheme val="minor"/>
      </rPr>
      <t>Obxectivo4 ( Internacionalización):</t>
    </r>
    <r>
      <rPr>
        <sz val="10"/>
        <rFont val="Calibri"/>
        <family val="2"/>
        <scheme val="minor"/>
      </rPr>
      <t xml:space="preserve"> Profesorado que participa en programas de mobilidade</t>
    </r>
  </si>
  <si>
    <t>I50-12</t>
  </si>
  <si>
    <r>
      <rPr>
        <sz val="10"/>
        <color theme="5" tint="-0.249977111117893"/>
        <rFont val="Calibri"/>
        <family val="2"/>
        <scheme val="minor"/>
      </rPr>
      <t>Obxectivo 4 ( Internacionalización):</t>
    </r>
    <r>
      <rPr>
        <sz val="10"/>
        <rFont val="Calibri"/>
        <family val="2"/>
        <scheme val="minor"/>
      </rPr>
      <t xml:space="preserve"> Profesorado que colabora con institucións estranxeiras</t>
    </r>
  </si>
  <si>
    <t>I50-13</t>
  </si>
  <si>
    <r>
      <rPr>
        <sz val="10"/>
        <color theme="9" tint="-0.499984740745262"/>
        <rFont val="Calibri"/>
        <family val="2"/>
        <scheme val="minor"/>
      </rPr>
      <t>Obxectivo 5 ( visibilidade internacional da Investigación e transferencia ):</t>
    </r>
    <r>
      <rPr>
        <sz val="10"/>
        <rFont val="Calibri"/>
        <family val="2"/>
        <scheme val="minor"/>
      </rPr>
      <t xml:space="preserve"> Estudantado matriculado nos programas de doutoramento</t>
    </r>
  </si>
  <si>
    <t>I50-14</t>
  </si>
  <si>
    <r>
      <rPr>
        <sz val="10"/>
        <color theme="9" tint="-0.499984740745262"/>
        <rFont val="Calibri"/>
        <family val="2"/>
        <scheme val="minor"/>
      </rPr>
      <t>Obxectivo 5 ( visibilidade internacional da Investigación e transferencia )</t>
    </r>
    <r>
      <rPr>
        <sz val="10"/>
        <color theme="5" tint="-0.249977111117893"/>
        <rFont val="Calibri"/>
        <family val="2"/>
        <scheme val="minor"/>
      </rPr>
      <t>:</t>
    </r>
    <r>
      <rPr>
        <sz val="10"/>
        <rFont val="Calibri"/>
        <family val="2"/>
        <scheme val="minor"/>
      </rPr>
      <t xml:space="preserve"> Resultados de investigación de carácter académico (sexenios)</t>
    </r>
  </si>
  <si>
    <t>I50-15</t>
  </si>
  <si>
    <r>
      <rPr>
        <sz val="10"/>
        <color theme="9" tint="-0.499984740745262"/>
        <rFont val="Calibri"/>
        <family val="2"/>
        <scheme val="minor"/>
      </rPr>
      <t>Obxectivo 5 ( visibilidade internacional da Investigación e transferencia ):</t>
    </r>
    <r>
      <rPr>
        <sz val="10"/>
        <rFont val="Calibri"/>
        <family val="2"/>
        <scheme val="minor"/>
      </rPr>
      <t xml:space="preserve"> Web con información dos grupos e proxectos de investigación e as actividades de</t>
    </r>
  </si>
  <si>
    <t>I50-16</t>
  </si>
  <si>
    <r>
      <rPr>
        <sz val="10"/>
        <color theme="9" tint="-0.499984740745262"/>
        <rFont val="Calibri"/>
        <family val="2"/>
        <scheme val="minor"/>
      </rPr>
      <t>Obxectivo 3 ( visibilidade internacional da Investigación e transferencia )</t>
    </r>
    <r>
      <rPr>
        <sz val="10"/>
        <color theme="5" tint="-0.249977111117893"/>
        <rFont val="Calibri"/>
        <family val="2"/>
        <scheme val="minor"/>
      </rPr>
      <t>:</t>
    </r>
    <r>
      <rPr>
        <sz val="10"/>
        <rFont val="Calibri"/>
        <family val="2"/>
        <scheme val="minor"/>
      </rPr>
      <t>Número de colaboracións cos institutos de investigación</t>
    </r>
  </si>
  <si>
    <t>I50-17</t>
  </si>
  <si>
    <r>
      <t xml:space="preserve">Obxectivo 6 ( Desenvolvemento persoal e profesional  ): Grao de satisfacción do profesorado. </t>
    </r>
    <r>
      <rPr>
        <b/>
        <sz val="10"/>
        <color rgb="FFFF0000"/>
        <rFont val="Calibri"/>
        <family val="2"/>
        <scheme val="minor"/>
      </rPr>
      <t>Xestiónase  a nivel de título (graos/mestrados)</t>
    </r>
  </si>
  <si>
    <t>I50-18</t>
  </si>
  <si>
    <r>
      <t xml:space="preserve">Obxectivo 6 ( Desenvolvemento persoal e profesional  ):Grao de satisfacción do estudantado. </t>
    </r>
    <r>
      <rPr>
        <b/>
        <sz val="10"/>
        <color rgb="FFFF0000"/>
        <rFont val="Calibri"/>
        <family val="2"/>
        <scheme val="minor"/>
      </rPr>
      <t>Xestiónase  a nivel de título (graos/mestrados)</t>
    </r>
  </si>
  <si>
    <t>I50-19</t>
  </si>
  <si>
    <r>
      <rPr>
        <sz val="10"/>
        <color theme="5" tint="-0.499984740745262"/>
        <rFont val="Calibri"/>
        <family val="2"/>
        <scheme val="minor"/>
      </rPr>
      <t>Obxectivo 6 ( Desenvolvemento persoal e profesional  ):</t>
    </r>
    <r>
      <rPr>
        <sz val="10"/>
        <rFont val="Calibri"/>
        <family val="2"/>
        <scheme val="minor"/>
      </rPr>
      <t xml:space="preserve"> Grao de satisfacción do PTXAS</t>
    </r>
  </si>
  <si>
    <t>I50-20</t>
  </si>
  <si>
    <r>
      <rPr>
        <sz val="10"/>
        <color theme="5" tint="-0.499984740745262"/>
        <rFont val="Calibri"/>
        <family val="2"/>
        <scheme val="minor"/>
      </rPr>
      <t>Obxectivo 6 ( Desenvolvemento persoal e profesional  ):</t>
    </r>
    <r>
      <rPr>
        <sz val="10"/>
        <rFont val="Calibri"/>
        <family val="2"/>
        <scheme val="minor"/>
      </rPr>
      <t xml:space="preserve"> Grao de satisfacción do estudantado coa actividade docente do profesorado (EAD) </t>
    </r>
  </si>
  <si>
    <t>I50-21</t>
  </si>
  <si>
    <r>
      <rPr>
        <sz val="10"/>
        <color theme="5" tint="-0.499984740745262"/>
        <rFont val="Calibri"/>
        <family val="2"/>
        <scheme val="minor"/>
      </rPr>
      <t>Obxectivo 7 (Xestión efieciente e sostible das infraestructuras  )</t>
    </r>
    <r>
      <rPr>
        <sz val="10"/>
        <color rgb="FFFF0000"/>
        <rFont val="Calibri"/>
        <family val="2"/>
        <scheme val="minor"/>
      </rPr>
      <t xml:space="preserve">: </t>
    </r>
    <r>
      <rPr>
        <sz val="10"/>
        <rFont val="Calibri"/>
        <family val="2"/>
        <scheme val="minor"/>
      </rPr>
      <t>Negociacións realizadas polo decanato coas instancias competentes nesta materia. Nº/ano</t>
    </r>
  </si>
  <si>
    <t>I50-22</t>
  </si>
  <si>
    <t>Obxectivo 8 (Vincualación coa contorma profesional) : Nº de convenios con empresas e institucións públicas nº/ano</t>
  </si>
  <si>
    <t>x</t>
  </si>
  <si>
    <t>I50-23</t>
  </si>
  <si>
    <t>Obxectivo 8 (Vincualación coa contorma profesional) : Nº de cparticipacións en feiras e eventos profesionais  nº/ano</t>
  </si>
  <si>
    <t>I50-24</t>
  </si>
  <si>
    <t>Obxectivo 8 (Vincualación coa contorma profesional) : Nº de participacións en actividades de transferencia de coñecemento con entidades pública e privadas da contorno nº/ano</t>
  </si>
  <si>
    <t>Panel de indicadores- Cadro de mando do Grao en Linguas Estranxeiras</t>
  </si>
  <si>
    <t>I1-I2</t>
  </si>
  <si>
    <t>Nº Estudantes de novo ingreso (Grao e Máster)</t>
  </si>
  <si>
    <t>AC-01: Acceso, evolución e Expedición de Titulos Oficiais</t>
  </si>
  <si>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</si>
  <si>
    <t>I3</t>
  </si>
  <si>
    <t>Indicadores de mobilidade do estudantado</t>
  </si>
  <si>
    <t>DO-0205: Xestión da mobilidade</t>
  </si>
  <si>
    <t xml:space="preserve">Nº dos obxectivos I3-1 e I3-2 que se acadan </t>
  </si>
  <si>
    <t>I3-1</t>
  </si>
  <si>
    <t>Nº Estudantes propios que participan en programas de mobilidade</t>
  </si>
  <si>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do portal de transparencia. 
https://secretaria.uvigo.gal/uv/web/transparencia/informe/show/5/4/19</t>
    </r>
  </si>
  <si>
    <t>I3-2</t>
  </si>
  <si>
    <t>% Estudantes que participan en programas de mobilidade</t>
  </si>
  <si>
    <r>
      <rPr>
        <b/>
        <sz val="10"/>
        <color theme="1"/>
        <rFont val="Calibri"/>
        <family val="2"/>
        <scheme val="minor"/>
      </rPr>
      <t xml:space="preserve">Só Cubrir a Meta. O Resultado calcúlase de xeito automático, a partir do indicador I3-1 e I45
</t>
    </r>
    <r>
      <rPr>
        <sz val="10"/>
        <color theme="1"/>
        <rFont val="Calibri"/>
        <family val="2"/>
        <scheme val="minor"/>
      </rPr>
      <t xml:space="preserve">% Estudantado que participa en programas de mobilidade con relación ao estudantado matriculado. </t>
    </r>
  </si>
  <si>
    <t>I4</t>
  </si>
  <si>
    <t>Resultados dos indicadores do SGC</t>
  </si>
  <si>
    <t>DE-02  Seguimento e Medición</t>
  </si>
  <si>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</si>
  <si>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I5</t>
  </si>
  <si>
    <t>Indicadores de formación do PDI</t>
  </si>
  <si>
    <t>PE-02 Xestión de PDI</t>
  </si>
  <si>
    <t xml:space="preserve">Nº dos obxectivos I5-1 e I5-2 que se acadan </t>
  </si>
  <si>
    <t>I5-1</t>
  </si>
  <si>
    <t>Nº PDI en plans de formación do título</t>
  </si>
  <si>
    <r>
      <rPr>
        <b/>
        <sz val="10"/>
        <color theme="1"/>
        <rFont val="Calibri"/>
        <family val="2"/>
        <scheme val="minor"/>
      </rPr>
      <t>Cubrir Meta e Resultado</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do portal de transparencia
https://secretaria.uvigo.gal/uv/web/transparencia/informe/show/5/34/68</t>
    </r>
  </si>
  <si>
    <t>I5-2</t>
  </si>
  <si>
    <t>% Participación do PDI do título en plans de formación</t>
  </si>
  <si>
    <r>
      <rPr>
        <b/>
        <sz val="10"/>
        <color theme="1"/>
        <rFont val="Calibri"/>
        <family val="2"/>
        <scheme val="minor"/>
      </rPr>
      <t>Cubrir a Meta. O Resultado calcúlase de xeito automático, a partir do indicador I5-1 e I46</t>
    </r>
    <r>
      <rPr>
        <sz val="10"/>
        <color theme="1"/>
        <rFont val="Calibri"/>
        <family val="2"/>
        <scheme val="minor"/>
      </rPr>
      <t xml:space="preserve">
É a porcentaxe do PDI que participa en plans de formación, que se calcula de xeito automático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</si>
  <si>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</si>
  <si>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</si>
  <si>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</si>
  <si>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t>I7</t>
  </si>
  <si>
    <t>% PDI do título avaliado polo programa DOCENTIA e resultados obtidos</t>
  </si>
  <si>
    <t xml:space="preserve">Nº dos obxectivos (I7-1 e I7-2) que se acadan </t>
  </si>
  <si>
    <t>I7-1</t>
  </si>
  <si>
    <t>Nº PDI avaliado en DOCENTIA</t>
  </si>
  <si>
    <r>
      <rPr>
        <b/>
        <sz val="10"/>
        <color theme="1"/>
        <rFont val="Calibri"/>
        <family val="2"/>
        <scheme val="minor"/>
      </rPr>
      <t xml:space="preserve">Cubrir Meta e Resultado
</t>
    </r>
    <r>
      <rPr>
        <sz val="10"/>
        <color theme="1"/>
        <rFont val="Calibri"/>
        <family val="2"/>
        <scheme val="minor"/>
      </rPr>
      <t>Nº acumulado do PDI avaliado en todas as convocatorias do Docentia. Sumar o PDI avaliado do conxunto das convocatorias de avaliación. Este indicador atópase no informe de resultados Docentia avaliación quinquenal
https://www.uvigo.gal/universidade/calidade/programas-calidade/docencia/programa-docentia</t>
    </r>
  </si>
  <si>
    <t>I7-2</t>
  </si>
  <si>
    <t>% PDI que participa en DOCENTIA</t>
  </si>
  <si>
    <r>
      <rPr>
        <b/>
        <sz val="10"/>
        <color theme="1"/>
        <rFont val="Calibri"/>
        <family val="2"/>
        <scheme val="minor"/>
      </rPr>
      <t xml:space="preserve">Só Cubrir a Meta. O Resultado calcúlase de xeito automático, a partir do  indicador I7-1 e I46.
</t>
    </r>
    <r>
      <rPr>
        <sz val="10"/>
        <color theme="1"/>
        <rFont val="Calibri"/>
        <family val="2"/>
        <scheme val="minor"/>
      </rPr>
      <t>% do PDI avaliado entre o Nº total de PDI que imparte docencia na titulación.</t>
    </r>
  </si>
  <si>
    <t>I7-3</t>
  </si>
  <si>
    <t>Resultados do PDI avaliado</t>
  </si>
  <si>
    <t>Engadir a información da titulación da táboa "2.7 Resultados por centro" do informe institucional de resultados na folla de anexos
https://www.uvigo.gal/universidade/calidade/programas-calidade/docencia/programa-docentia</t>
  </si>
  <si>
    <t>I8</t>
  </si>
  <si>
    <t xml:space="preserve">Indicadores de mobilidade do PDI </t>
  </si>
  <si>
    <t xml:space="preserve">Nº dos obxectivos (I8-1 e I8-2) que se acadan </t>
  </si>
  <si>
    <t>I8-1</t>
  </si>
  <si>
    <t>Nº PDI propio que participa en programas de mobilidade</t>
  </si>
  <si>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t>
    </r>
  </si>
  <si>
    <t>I8-2</t>
  </si>
  <si>
    <t>% de PDI que participa en programas de mobilidade</t>
  </si>
  <si>
    <r>
      <rPr>
        <b/>
        <sz val="10"/>
        <color theme="1"/>
        <rFont val="Calibri"/>
        <family val="2"/>
        <scheme val="minor"/>
      </rPr>
      <t xml:space="preserve">Só Cubrir a Meta. O Resultado calcúlase de xeito automático, a partir dos indicadores I8-1 e I46
</t>
    </r>
    <r>
      <rPr>
        <sz val="10"/>
        <color theme="1"/>
        <rFont val="Calibri"/>
        <family val="2"/>
        <scheme val="minor"/>
      </rPr>
      <t xml:space="preserve">% de PDI que participa en programas de mobilidade con relación ao PDI total, que se calcula </t>
    </r>
  </si>
  <si>
    <t>I9</t>
  </si>
  <si>
    <t xml:space="preserve">Distribución de alumnado por centros de prácticas </t>
  </si>
  <si>
    <t>DO-0204 Xestión de prácticas</t>
  </si>
  <si>
    <t>Este indicador atópase no rexistro "R1 DO-0204" na aplicación SGIC da secretaría virtual: https://secretaria.uvigo.gal/uv/web/sgic/admin/evidencias/list</t>
  </si>
  <si>
    <t>I10</t>
  </si>
  <si>
    <t>Indicadores de resultados</t>
  </si>
  <si>
    <t>DE-02  Seguimento e Medición; 
DE-03 Revisión do sistema pola dirección</t>
  </si>
  <si>
    <t xml:space="preserve">Nº dos obxectivos (I10-1 ata I10-12) que se acadan </t>
  </si>
  <si>
    <t>6, 7</t>
  </si>
  <si>
    <t>I10-1</t>
  </si>
  <si>
    <t>Taxa de graduación da titulación</t>
  </si>
  <si>
    <r>
      <rPr>
        <b/>
        <sz val="10"/>
        <rFont val="Calibri"/>
        <family val="2"/>
        <scheme val="minor"/>
      </rPr>
      <t xml:space="preserve">Cubrir Meta e Resultado
</t>
    </r>
    <r>
      <rPr>
        <sz val="10"/>
        <rFont val="Calibri"/>
        <family val="2"/>
        <scheme val="minor"/>
      </rPr>
      <t>Escoller o documento excel do grao ou máster segundo o caso, do menú de GRA. Graduación
https://secretaria.uvigo.gal/uv/web/transparencia/informe/show/5/51/66</t>
    </r>
  </si>
  <si>
    <t>I10-2</t>
  </si>
  <si>
    <t>Taxa de abandono da titulación (CURSA)</t>
  </si>
  <si>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t>
    </r>
  </si>
  <si>
    <t>I10-3</t>
  </si>
  <si>
    <t>Taxa de eficiencia</t>
  </si>
  <si>
    <t>I10-4</t>
  </si>
  <si>
    <t>Taxa de Rendemento</t>
  </si>
  <si>
    <r>
      <t xml:space="preserve">Cubrir Meta e Resultado
</t>
    </r>
    <r>
      <rPr>
        <sz val="10"/>
        <rFont val="Calibri"/>
        <family val="2"/>
        <scheme val="minor"/>
      </rPr>
      <t>Elixir o documento excel do grao ou máster segundo o caso, do menú REN Rendemento
https://secretaria.uvigo.gal/uv/web/transparencia/informe/show/5/51/64</t>
    </r>
  </si>
  <si>
    <t>I10-5</t>
  </si>
  <si>
    <t>Taxa de éxito</t>
  </si>
  <si>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t>
    </r>
  </si>
  <si>
    <t>I10-6</t>
  </si>
  <si>
    <t>Taxa de avaliación</t>
  </si>
  <si>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</si>
  <si>
    <t>I10-7</t>
  </si>
  <si>
    <t>Taxa de Rendemento por materia</t>
  </si>
  <si>
    <t>Engadir a información na Folla Anexos do Cadro de Mando, sobre as taxas de rendemento das titulación que se pode obter na consulta REN. Rendemento por materia 
https://secretaria.uvigo.gal/uv/web/transparencia/informe/show/5/51/64</t>
  </si>
  <si>
    <t>I10-8</t>
  </si>
  <si>
    <t>Valor mínimo das taxas de Rendemento dunha materia da titulación</t>
  </si>
  <si>
    <r>
      <rPr>
        <b/>
        <sz val="10"/>
        <rFont val="Calibri"/>
        <family val="2"/>
        <scheme val="minor"/>
      </rPr>
      <t xml:space="preserve">Só Cubrir a Meta. O Resultado calcúlase de xeito automático, a partir das taxas de rendemento das materias que se atopan na folla </t>
    </r>
    <r>
      <rPr>
        <b/>
        <i/>
        <sz val="10"/>
        <rFont val="Calibri"/>
        <family val="2"/>
        <scheme val="minor"/>
      </rPr>
      <t>"Anexos"</t>
    </r>
    <r>
      <rPr>
        <b/>
        <sz val="10"/>
        <rFont val="Calibri"/>
        <family val="2"/>
        <scheme val="minor"/>
      </rPr>
      <t xml:space="preserve">
</t>
    </r>
    <r>
      <rPr>
        <sz val="10"/>
        <rFont val="Calibri"/>
        <family val="2"/>
        <scheme val="minor"/>
      </rPr>
      <t>Indicar o valor mínimo das taxas de rendemento das materias da titulación, do indicador I10-7</t>
    </r>
  </si>
  <si>
    <t>I10-9</t>
  </si>
  <si>
    <t>% de materias que acadan unha Taxa de Rendemento de XX%</t>
  </si>
  <si>
    <r>
      <rPr>
        <b/>
        <sz val="10"/>
        <rFont val="Calibri"/>
        <family val="2"/>
        <scheme val="minor"/>
      </rPr>
      <t>Só Cubrir a Meta. O Resultado calcúlase de xeito automático indicando na columna T da folla "Anexos" o valor establecido da taxa de cada materia.</t>
    </r>
    <r>
      <rPr>
        <sz val="10"/>
        <rFont val="Calibri"/>
        <family val="2"/>
        <scheme val="minor"/>
      </rPr>
      <t xml:space="preserve">
Indicar a % de materias cunha taxa de rendemento igual ou superior a un valor establecido (Por exemplo o 50%). </t>
    </r>
  </si>
  <si>
    <t>I10-10</t>
  </si>
  <si>
    <t>Taxa de éxito por materia</t>
  </si>
  <si>
    <t>Engadir a información na Folla Anexos do Cadro de Mando, sobre as taxas de Éxito das titulación que se pode obter na consulta REN. Rendemento por materia
https://secretaria.uvigo.gal/uv/web/transparencia/informe/show/5/51/64</t>
  </si>
  <si>
    <t>I10-11</t>
  </si>
  <si>
    <t>Valor mínimo das taxas de Éxito dunha materia da titulación</t>
  </si>
  <si>
    <r>
      <rPr>
        <b/>
        <sz val="10"/>
        <rFont val="Calibri"/>
        <family val="2"/>
        <scheme val="minor"/>
      </rPr>
      <t xml:space="preserve">Só Cubrir a Meta. O Resultado calcúlase de xeito automático, a partir das taxas de éxito das materias que se atopan na folla </t>
    </r>
    <r>
      <rPr>
        <b/>
        <i/>
        <sz val="10"/>
        <rFont val="Calibri"/>
        <family val="2"/>
        <scheme val="minor"/>
      </rPr>
      <t xml:space="preserve">"Anexos"
</t>
    </r>
    <r>
      <rPr>
        <sz val="10"/>
        <rFont val="Calibri"/>
        <family val="2"/>
        <scheme val="minor"/>
      </rPr>
      <t>Indica o valor mínimo das taxas de Éxito das materias da titulación, do indicador I10-10</t>
    </r>
  </si>
  <si>
    <t>I10-12</t>
  </si>
  <si>
    <t>Xº de materias que acadan unha Taxa de Éxito de XX%</t>
  </si>
  <si>
    <r>
      <rPr>
        <b/>
        <sz val="10"/>
        <rFont val="Calibri"/>
        <family val="2"/>
        <scheme val="minor"/>
      </rPr>
      <t xml:space="preserve">Só Cubrir a Meta. O Resultado calcúlase de xeito automático indicando na columna S da folla "Anexos" o valor establecido da taxa de cada materia.
</t>
    </r>
    <r>
      <rPr>
        <sz val="10"/>
        <rFont val="Calibri"/>
        <family val="2"/>
        <scheme val="minor"/>
      </rPr>
      <t xml:space="preserve">Indicar a %  de materias cunha taxa de Éxito igual ou superior a un valor establecido (Por exemplo o 50%). </t>
    </r>
  </si>
  <si>
    <t>I11</t>
  </si>
  <si>
    <t>Relación de Oferta / Demanda de prazas</t>
  </si>
  <si>
    <t xml:space="preserve">Nº dos obxectivos (I11-1, I11-2 e I11-3) que se acadan </t>
  </si>
  <si>
    <t>I11-1</t>
  </si>
  <si>
    <t xml:space="preserve">Taxa de Ocupación </t>
  </si>
  <si>
    <r>
      <rPr>
        <b/>
        <sz val="10"/>
        <rFont val="Calibri"/>
        <family val="2"/>
        <scheme val="minor"/>
      </rPr>
      <t xml:space="preserve">Cubrir Meta e Resultado
</t>
    </r>
    <r>
      <rPr>
        <sz val="10"/>
        <rFont val="Calibri"/>
        <family val="2"/>
        <scheme val="minor"/>
      </rPr>
      <t>Escoller PRE.GRA Admisión de Grao ou PRE.MÁS. Admisión de máster segundo o caso https://secretaria.uvigo.gal/uv/web/transparencia/grupo/show/5/51 o documento excel correspondente e posteriormente elixir a columna de Taxas de ocupación</t>
    </r>
  </si>
  <si>
    <t>I11-2</t>
  </si>
  <si>
    <t>Taxa de Preferencia (só Graos)</t>
  </si>
  <si>
    <r>
      <rPr>
        <b/>
        <sz val="10"/>
        <rFont val="Calibri"/>
        <family val="2"/>
        <scheme val="minor"/>
      </rPr>
      <t xml:space="preserve">Cubrir Meta e Resultado (Só Graos)
</t>
    </r>
    <r>
      <rPr>
        <sz val="10"/>
        <rFont val="Calibri"/>
        <family val="2"/>
        <scheme val="minor"/>
      </rPr>
      <t>Seleccionar a columna Taxa de Preferencia no documento excel PRE.GRA Admisión de Grao, que se atopa en https://secretaria.uvigo.gal/uv/web/transparencia/informe/show/5/51/3</t>
    </r>
  </si>
  <si>
    <t>I11-3</t>
  </si>
  <si>
    <t>Taxa de Adecuación (só Graos)</t>
  </si>
  <si>
    <r>
      <rPr>
        <b/>
        <sz val="10"/>
        <rFont val="Calibri"/>
        <family val="2"/>
        <scheme val="minor"/>
      </rPr>
      <t>Cubrir Meta e Resultado (Só Graos)</t>
    </r>
    <r>
      <rPr>
        <sz val="10"/>
        <rFont val="Calibri"/>
        <family val="2"/>
        <scheme val="minor"/>
      </rPr>
      <t xml:space="preserve">
Seleccionar a columna Taxa de Adecuación no documento excel PRE.GRA Admisión de Grao, que se atopa en https://secretaria.uvigo.gal/uv/web/transparencia/informe/show/5/51/3</t>
    </r>
  </si>
  <si>
    <t>I12</t>
  </si>
  <si>
    <t>Resultados de inserción laboral</t>
  </si>
  <si>
    <r>
      <rPr>
        <b/>
        <sz val="10"/>
        <rFont val="Calibri"/>
        <family val="2"/>
        <scheme val="minor"/>
      </rPr>
      <t xml:space="preserve">Este indicador atópase na seguinte ligazón: </t>
    </r>
    <r>
      <rPr>
        <sz val="10"/>
        <rFont val="Calibri"/>
        <family val="2"/>
        <scheme val="minor"/>
      </rPr>
      <t>https://secretaria.uvigo.gal/uv/web/transparencia/grupo/show/5/69</t>
    </r>
  </si>
  <si>
    <t>I13</t>
  </si>
  <si>
    <t>Media alumnos por grupo de docencia ou PDA</t>
  </si>
  <si>
    <t>DO-0201 Planificación e desenvolvemento da ensinanza</t>
  </si>
  <si>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</si>
  <si>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I20</t>
  </si>
  <si>
    <t>Índice das enquisas de satisfacción coas titulacións</t>
  </si>
  <si>
    <t>MC-05 Medición satisfacción</t>
  </si>
  <si>
    <t xml:space="preserve">Nº dos obxectivos (I20-1, I20-2, I20-3 e I20-4) que se acadan </t>
  </si>
  <si>
    <t>I20-1</t>
  </si>
  <si>
    <t>Índice de satisfacción do Estudantado coas titulacións</t>
  </si>
  <si>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t>
    </r>
  </si>
  <si>
    <t>I20-2</t>
  </si>
  <si>
    <t>Índice de satisfacción do Profesorado coas titulacións</t>
  </si>
  <si>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na fila de "Valoración Total" da titulación do informe do portal de transparencia.
https://secretaria.uvigo.gal/uv/web/transparencia/grupo/show/5/28
No caso que no curso de referencia non houbera resultados, seleccionar o índice do curso pasado</t>
    </r>
  </si>
  <si>
    <t>I20-3</t>
  </si>
  <si>
    <t>Índice de satisfacción das Persoas tituladas coas titulacións</t>
  </si>
  <si>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</si>
  <si>
    <t>I20-4</t>
  </si>
  <si>
    <t>Índice de satisfacción do PTXAS coas titulacións</t>
  </si>
  <si>
    <r>
      <rPr>
        <b/>
        <sz val="10"/>
        <rFont val="Calibri"/>
        <family val="2"/>
        <scheme val="minor"/>
      </rPr>
      <t xml:space="preserve">Cubrir Meta e Resultado. A meta poderá estar entre os valores [1-5]
</t>
    </r>
    <r>
      <rPr>
        <sz val="10"/>
        <rFont val="Calibri"/>
        <family val="2"/>
        <scheme val="minor"/>
      </rPr>
      <t>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t>
    </r>
  </si>
  <si>
    <t>I20-5</t>
  </si>
  <si>
    <t>Índice de satisfacción de entidades empregadoras coas titulacións</t>
  </si>
  <si>
    <t>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t>
  </si>
  <si>
    <t>I21</t>
  </si>
  <si>
    <t>Taxa de abandono  (Egreso)</t>
  </si>
  <si>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</si>
  <si>
    <t>I22</t>
  </si>
  <si>
    <t>Taxa de cambio de estudo</t>
  </si>
  <si>
    <t>I23</t>
  </si>
  <si>
    <t>Índice de satisfacción cos recursos materiais e servizos</t>
  </si>
  <si>
    <t>IA-01: Xestión dos recursos materiais e dos servizos</t>
  </si>
  <si>
    <t xml:space="preserve">Nº dos obxectivos (I23-1, I23-2, I23-3 e I23-4) que se acadan </t>
  </si>
  <si>
    <t>I23-1</t>
  </si>
  <si>
    <t xml:space="preserve">Satisfacción do Estudantado cos recursos materiais e servizos </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</si>
  <si>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</si>
  <si>
    <t>I23-2</t>
  </si>
  <si>
    <t xml:space="preserve">Satisfacción do Profesorado cos recursos materiais e servizos </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</si>
  <si>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t>
    </r>
  </si>
  <si>
    <t>I23-3</t>
  </si>
  <si>
    <t xml:space="preserve">Satisfacción das Persoas tituladas cos recursos materiais e servizos </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</si>
  <si>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</si>
  <si>
    <t>I23-4</t>
  </si>
  <si>
    <t xml:space="preserve">Satisfacción do PTXAS cos recursos materiais e servizos </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</si>
  <si>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t>
    </r>
  </si>
  <si>
    <t>I24</t>
  </si>
  <si>
    <t>Índice de satisfacción coa orientación recibida no centro</t>
  </si>
  <si>
    <t xml:space="preserve">Nº dos obxectivos (I24-1, I24-2, I24-3 e I24-4) que se acadan </t>
  </si>
  <si>
    <t>I24-1</t>
  </si>
  <si>
    <t>Satisfacción do Estudantado coa orientación recibida no centro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</si>
  <si>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</si>
  <si>
    <t>I24-2</t>
  </si>
  <si>
    <t>Satisfacción do Profesorado coa orientación académica recibida no centro</t>
  </si>
  <si>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</si>
  <si>
    <t>I24-3</t>
  </si>
  <si>
    <t>Satisfacción das Persoas tituladas coa orientación académica recibida no centro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</si>
  <si>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</si>
  <si>
    <t>I24-4</t>
  </si>
  <si>
    <t>Satisfacción das Persoas tituladas coa orientación profesional e laboral recibida no centro</t>
  </si>
  <si>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</si>
  <si>
    <t>I25</t>
  </si>
  <si>
    <t>% Alumnado en prácticas académicas</t>
  </si>
  <si>
    <t>DO-0204: Xestión das prácticas académicas</t>
  </si>
  <si>
    <r>
      <rPr>
        <b/>
        <sz val="10"/>
        <color theme="1"/>
        <rFont val="Calibri"/>
        <family val="2"/>
        <scheme val="minor"/>
      </rPr>
      <t>Cubrir Meta e Resultado
Esta porcentaxe é o estudantado que realiza prácticas sobre o total do estudantado que está matriculado na titulación, non sobre o estudantado que pode realizar prácticas.
Elixir "</t>
    </r>
    <r>
      <rPr>
        <sz val="10"/>
        <color theme="1"/>
        <rFont val="Calibri"/>
        <family val="2"/>
        <scheme val="minor"/>
      </rPr>
      <t xml:space="preserve">% estudantes en prácticas sobre matrícula" da titulación, na folla "total_Centro_titulación" do documento </t>
    </r>
    <r>
      <rPr>
        <i/>
        <sz val="10"/>
        <color theme="1"/>
        <rFont val="Calibri"/>
        <family val="2"/>
        <scheme val="minor"/>
      </rPr>
      <t>"prácticas"</t>
    </r>
    <r>
      <rPr>
        <sz val="10"/>
        <color theme="1"/>
        <rFont val="Calibri"/>
        <family val="2"/>
        <scheme val="minor"/>
      </rPr>
      <t xml:space="preserve"> https://secretaria.uvigo.gal/uv/web/transparencia/informe/show/5/5/9</t>
    </r>
  </si>
  <si>
    <t>I26</t>
  </si>
  <si>
    <t>Índice de satisfacción coa promoción da titulación e a información pública na web</t>
  </si>
  <si>
    <t>DO-0301 Información Pública</t>
  </si>
  <si>
    <t xml:space="preserve">Nº dos obxectivos (I26-1, I26-2, I26-3 e I26-4) que se acadan </t>
  </si>
  <si>
    <t>I26-1</t>
  </si>
  <si>
    <t>Satisfacción do Estudantado  coa promoción da titulación e a información pública na web</t>
  </si>
  <si>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</si>
  <si>
    <t>I26-2</t>
  </si>
  <si>
    <t>Satisfacción do Profesorado  coa promoción da titulación e a información pública na web</t>
  </si>
  <si>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t>
    </r>
  </si>
  <si>
    <t>I26-3</t>
  </si>
  <si>
    <t>Satisfacción das Persoas tituladas  coa promoción da titulación e a información pública na web</t>
  </si>
  <si>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</si>
  <si>
    <t>I26-4</t>
  </si>
  <si>
    <t>Satisfacción do PTXAS  coa promoción da titulación e a información pública na web</t>
  </si>
  <si>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t>
    </r>
  </si>
  <si>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</si>
  <si>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t>I35</t>
  </si>
  <si>
    <t xml:space="preserve">Nota media do acceso </t>
  </si>
  <si>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da titulación.</t>
    </r>
  </si>
  <si>
    <t>I36</t>
  </si>
  <si>
    <t>Nº Estudantado titorizado</t>
  </si>
  <si>
    <r>
      <rPr>
        <b/>
        <sz val="10"/>
        <rFont val="Calibri"/>
        <family val="2"/>
        <scheme val="minor"/>
      </rPr>
      <t xml:space="preserve">Só cubrir o Resultado, é un indicador informativo
</t>
    </r>
    <r>
      <rPr>
        <sz val="10"/>
        <rFont val="Calibri"/>
        <family val="2"/>
        <scheme val="minor"/>
      </rPr>
      <t>Nº de estudantado incluído no PAT</t>
    </r>
  </si>
  <si>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</si>
  <si>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I38</t>
  </si>
  <si>
    <t xml:space="preserve">Grao de satisfacción das Persoas Tituladas coas Prácticas </t>
  </si>
  <si>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"Enquisas de satisfacción de egresados/as" do portal de transparencia
https://secretaria.uvigo.gal/uv/web/transparencia/grupo/show/5/28</t>
    </r>
  </si>
  <si>
    <t>I39</t>
  </si>
  <si>
    <t xml:space="preserve">Grao de satisfacción cos RRHH </t>
  </si>
  <si>
    <t xml:space="preserve">Nº dos obxectivos (I39-1, I39-2, I39-3 e I39-4) que se acadan </t>
  </si>
  <si>
    <t>I39-1</t>
  </si>
  <si>
    <t>Satisfacción do Estudantado cos RRHH da titulación</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</si>
  <si>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</si>
  <si>
    <t>I39-2</t>
  </si>
  <si>
    <t>Satisfacción do Profesorado cos RRHH da titulación</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</si>
  <si>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</si>
  <si>
    <t>I39-3</t>
  </si>
  <si>
    <t>Satisfacción das Persoas tituladas cos RRHH da titulación</t>
  </si>
  <si>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</si>
  <si>
    <t>I39-4</t>
  </si>
  <si>
    <t>Satisfacción do PTXAS cos RRHH da titulación</t>
  </si>
  <si>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</si>
  <si>
    <t>I43</t>
  </si>
  <si>
    <t>Resultados EAD</t>
  </si>
  <si>
    <r>
      <rPr>
        <b/>
        <sz val="10"/>
        <rFont val="Calibri"/>
        <family val="2"/>
        <scheme val="minor"/>
      </rPr>
      <t xml:space="preserve">Cubrir Meta e Resultado. A meta poderá estar entre os valores [1-5]
</t>
    </r>
    <r>
      <rPr>
        <sz val="10"/>
        <rFont val="Calibri"/>
        <family val="2"/>
        <scheme val="minor"/>
      </rPr>
      <t>Indicar o valor que se atopa na columna "Global" e na filla "GLOBAL", do informe de avaliación docente por titulación que se atopa na secretaría virtual.
https://secretaria.uvigo.gal/uvigo.sv/index.php?modulo=informes&amp;accion=InformeEadTitulacion</t>
    </r>
  </si>
  <si>
    <t>I44</t>
  </si>
  <si>
    <t>Índice de satisfacción coa organización e o desenvolvemento</t>
  </si>
  <si>
    <t xml:space="preserve">Nº dos obxectivos (I44-1, I44-2, I44-3 e I44-4) que se acadan </t>
  </si>
  <si>
    <t>I44-1</t>
  </si>
  <si>
    <t>Satisfacción do Estudantado coa organización e o desenvolvemento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</si>
  <si>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</si>
  <si>
    <t>I44-2</t>
  </si>
  <si>
    <t>Satisfacción do Profesorado coa organización e o desenvolvemento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</si>
  <si>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</si>
  <si>
    <t>I44-3</t>
  </si>
  <si>
    <t>Satisfacción das Persoas tituladas coa organización e o desenvolvemento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</si>
  <si>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</si>
  <si>
    <t>Satisfacción do PTXAS coa organización e o desenvolvemento</t>
  </si>
  <si>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</si>
  <si>
    <t>I45</t>
  </si>
  <si>
    <t>Nº Estudantado matriculado</t>
  </si>
  <si>
    <r>
      <rPr>
        <b/>
        <sz val="10"/>
        <rFont val="Calibri"/>
        <family val="2"/>
        <scheme val="minor"/>
      </rPr>
      <t xml:space="preserve">Só Cubrir o Resultado. Este indicador utilizase para calcular outros indicadores
</t>
    </r>
    <r>
      <rPr>
        <sz val="10"/>
        <rFont val="Calibri"/>
        <family val="2"/>
        <scheme val="minor"/>
      </rPr>
      <t>Elixir o documento estudantes matriculados de Grao ou Máster segundo sea o caso. 
https://secretaria.uvigo.gal/uv/web/transparencia/informe/show/5/51/61
Indicar o Nº total de Estudantes matriculados da titulación e neste curso</t>
    </r>
  </si>
  <si>
    <t>I46</t>
  </si>
  <si>
    <t>Nº PDI que imparte docencia en titulación</t>
  </si>
  <si>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E seleccionar o profesorado con caracter permanente: 
</t>
    </r>
    <r>
      <rPr>
        <b/>
        <sz val="10"/>
        <rFont val="Calibri"/>
        <family val="2"/>
        <scheme val="minor"/>
      </rPr>
      <t>Catedráticos/as, Profesorado Titular, Profesorado Contratado Doutor e Profesorado Permanente Laboral</t>
    </r>
  </si>
  <si>
    <t xml:space="preserve"> Indicadores do programa estratexico do centro asociado á Titulación</t>
  </si>
  <si>
    <t xml:space="preserve">Nº dos obxectivos I50-11 ata I50-20 que se acadan </t>
  </si>
  <si>
    <t xml:space="preserve">I50-1 </t>
  </si>
  <si>
    <r>
      <rPr>
        <b/>
        <sz val="10"/>
        <color theme="2" tint="-0.249977111117893"/>
        <rFont val="Calibri"/>
        <family val="2"/>
        <scheme val="minor"/>
      </rPr>
      <t>Obxectivo 1 (Resultadis académicos)</t>
    </r>
    <r>
      <rPr>
        <sz val="10"/>
        <rFont val="Calibri"/>
        <family val="2"/>
        <scheme val="minor"/>
      </rPr>
      <t>:</t>
    </r>
    <r>
      <rPr>
        <sz val="10"/>
        <color theme="2" tint="-0.249977111117893"/>
        <rFont val="Calibri"/>
        <family val="2"/>
        <scheme val="minor"/>
      </rPr>
      <t>Taxa de Rendemento</t>
    </r>
    <r>
      <rPr>
        <sz val="10"/>
        <color theme="0" tint="-0.34998626667073579"/>
        <rFont val="Calibri"/>
        <family val="2"/>
        <scheme val="minor"/>
      </rPr>
      <t xml:space="preserve"> </t>
    </r>
    <r>
      <rPr>
        <b/>
        <u/>
        <sz val="10"/>
        <rFont val="Calibri"/>
        <family val="2"/>
        <scheme val="minor"/>
      </rPr>
      <t>Xestiónase  anivel de título</t>
    </r>
  </si>
  <si>
    <r>
      <rPr>
        <b/>
        <sz val="10"/>
        <color theme="0" tint="-0.499984740745262"/>
        <rFont val="Calibri"/>
        <family val="2"/>
        <scheme val="minor"/>
      </rPr>
      <t>Obxectivo 1 (Resultados académicos)</t>
    </r>
    <r>
      <rPr>
        <sz val="10"/>
        <color theme="0" tint="-0.499984740745262"/>
        <rFont val="Calibri"/>
        <family val="2"/>
        <scheme val="minor"/>
      </rPr>
      <t>:Taxa de abandono</t>
    </r>
    <r>
      <rPr>
        <sz val="10"/>
        <color theme="0" tint="-0.34998626667073579"/>
        <rFont val="Calibri"/>
        <family val="2"/>
        <scheme val="minor"/>
      </rPr>
      <t xml:space="preserve"> . </t>
    </r>
    <r>
      <rPr>
        <b/>
        <u/>
        <sz val="10"/>
        <color theme="0" tint="-0.34998626667073579"/>
        <rFont val="Calibri"/>
        <family val="2"/>
        <scheme val="minor"/>
      </rPr>
      <t xml:space="preserve"> </t>
    </r>
    <r>
      <rPr>
        <b/>
        <u/>
        <sz val="10"/>
        <color theme="1" tint="0.249977111117893"/>
        <rFont val="Calibri"/>
        <family val="2"/>
        <scheme val="minor"/>
      </rPr>
      <t>Xestiónase  anivel de título</t>
    </r>
  </si>
  <si>
    <r>
      <rPr>
        <b/>
        <sz val="10"/>
        <color theme="0" tint="-0.499984740745262"/>
        <rFont val="Calibri"/>
        <family val="2"/>
        <scheme val="minor"/>
      </rPr>
      <t>Obxectivo 1 (Resultados académicos)</t>
    </r>
    <r>
      <rPr>
        <sz val="10"/>
        <color theme="0" tint="-0.499984740745262"/>
        <rFont val="Calibri"/>
        <family val="2"/>
        <scheme val="minor"/>
      </rPr>
      <t xml:space="preserve">:Taxa de graduación </t>
    </r>
    <r>
      <rPr>
        <b/>
        <u/>
        <sz val="10"/>
        <color theme="1" tint="4.9989318521683403E-2"/>
        <rFont val="Calibri"/>
        <family val="2"/>
        <scheme val="minor"/>
      </rPr>
      <t>Xestiónasde a nivel de título</t>
    </r>
  </si>
  <si>
    <r>
      <rPr>
        <b/>
        <sz val="10"/>
        <color theme="0" tint="-0.499984740745262"/>
        <rFont val="Calibri"/>
        <family val="2"/>
        <scheme val="minor"/>
      </rPr>
      <t>Obxectivo 1 (Resultados académicos)</t>
    </r>
    <r>
      <rPr>
        <sz val="10"/>
        <color theme="0" tint="-0.499984740745262"/>
        <rFont val="Calibri"/>
        <family val="2"/>
        <scheme val="minor"/>
      </rPr>
      <t>:Taxa de Éxito.</t>
    </r>
    <r>
      <rPr>
        <b/>
        <sz val="10"/>
        <color theme="0" tint="-0.499984740745262"/>
        <rFont val="Calibri"/>
        <family val="2"/>
        <scheme val="minor"/>
      </rPr>
      <t xml:space="preserve"> </t>
    </r>
    <r>
      <rPr>
        <b/>
        <u/>
        <sz val="10"/>
        <color theme="1" tint="4.9989318521683403E-2"/>
        <rFont val="Calibri"/>
        <family val="2"/>
        <scheme val="minor"/>
      </rPr>
      <t>Xestiónase a nivel de título</t>
    </r>
  </si>
  <si>
    <r>
      <rPr>
        <b/>
        <sz val="10"/>
        <color theme="0" tint="-0.499984740745262"/>
        <rFont val="Calibri"/>
        <family val="2"/>
        <scheme val="minor"/>
      </rPr>
      <t>Obxectivo 2 ( Atraer a novo estudantado)</t>
    </r>
    <r>
      <rPr>
        <sz val="10"/>
        <color theme="0" tint="-0.499984740745262"/>
        <rFont val="Calibri"/>
        <family val="2"/>
        <scheme val="minor"/>
      </rPr>
      <t xml:space="preserve">:Taxa de ocupación. </t>
    </r>
    <r>
      <rPr>
        <b/>
        <u/>
        <sz val="10"/>
        <color theme="1" tint="4.9989318521683403E-2"/>
        <rFont val="Calibri"/>
        <family val="2"/>
        <scheme val="minor"/>
      </rPr>
      <t>Xestiónase a nivel de título.</t>
    </r>
  </si>
  <si>
    <t>Panel de indicadores- Cadro de mando do Grao en Traducción e Interpretación</t>
  </si>
  <si>
    <r>
      <rPr>
        <b/>
        <sz val="10"/>
        <rFont val="Calibri"/>
        <family val="2"/>
        <scheme val="minor"/>
      </rPr>
      <t xml:space="preserve">Cubrir Meta e Resultado. A meta poderá estar entre os valores [1-5]
</t>
    </r>
    <r>
      <rPr>
        <sz val="10"/>
        <rFont val="Calibri"/>
        <family val="2"/>
        <scheme val="minor"/>
      </rPr>
      <t>Indicar o valor que se atopa na columna "Global" e na filla "GLOBAL", do informe de avaliación docente por titulación que se atopa na secretaría virtual.
https://secretaria.uvigo.gal/uvigo.sv/index.php?modulo=informes&amp;accion=InformeEadTitulacion</t>
    </r>
    <r>
      <rPr>
        <b/>
        <sz val="10"/>
        <rFont val="Calibri"/>
        <family val="2"/>
        <scheme val="minor"/>
      </rPr>
      <t xml:space="preserve">
En el caso de esta titulación es el promedio ponderado por el Nº de respuesstas de las 4 combinaciones</t>
    </r>
  </si>
  <si>
    <t>Panel de indicadores- Cadro de mando do Grao en Filoloxía Aplicada Galega e Española</t>
  </si>
  <si>
    <t>-----</t>
  </si>
  <si>
    <t>--</t>
  </si>
  <si>
    <t>---</t>
  </si>
  <si>
    <t>Panel de indicadores- Cadro de mando do Máster Universitario en Traducción Multimedia</t>
  </si>
  <si>
    <t>Panel de indicadores- Cadro de mando do Máster Universitario en Estudos Ingleses Avanzados e as súas Aplicacións</t>
  </si>
  <si>
    <t>Panel de indicadores- Cadro de mando do Máster en Lingüística Aplicada</t>
  </si>
  <si>
    <t>Panel de indicadores- Cadro de mando do Máster Universitario en Traducción para a Comunicación Internacional</t>
  </si>
  <si>
    <t>I10-7
I10-10</t>
  </si>
  <si>
    <t>Taxa de Rendemento por materia
Taxa de éxito por materia</t>
  </si>
  <si>
    <t>https://secretaria.uvigo.gal/uv/web/transparencia/informe/show/5/51/64</t>
  </si>
  <si>
    <t xml:space="preserve">Titulación </t>
  </si>
  <si>
    <t xml:space="preserve">Excelente </t>
  </si>
  <si>
    <t xml:space="preserve">Notable </t>
  </si>
  <si>
    <t xml:space="preserve">Favorable </t>
  </si>
  <si>
    <t>Desfavorable</t>
  </si>
  <si>
    <t>Total</t>
  </si>
  <si>
    <t>Titulación</t>
  </si>
  <si>
    <t>Asignatura</t>
  </si>
  <si>
    <t xml:space="preserve">Curso </t>
  </si>
  <si>
    <t>T. Exito</t>
  </si>
  <si>
    <t>T. Ren.</t>
  </si>
  <si>
    <t>Meta Taxa de éxito</t>
  </si>
  <si>
    <t>Meta Taxa de Rendemento</t>
  </si>
  <si>
    <t>Acada a meta de éxito</t>
  </si>
  <si>
    <t>Acada a meta de Rto.</t>
  </si>
  <si>
    <t>Nº</t>
  </si>
  <si>
    <t>V01G181V01</t>
  </si>
  <si>
    <t>Grao en Linguas Estranxeiras</t>
  </si>
  <si>
    <t>Grado en Lenguas Extranjeras</t>
  </si>
  <si>
    <t>Primer idioma extranjero V: Inglés</t>
  </si>
  <si>
    <t>2023/24</t>
  </si>
  <si>
    <t>Grado en Traducción e Interpretación (Español - Francés)</t>
  </si>
  <si>
    <t>Lengua: Lengua A1, I: Expresión escrita y oral: Español</t>
  </si>
  <si>
    <t>Grado en Filología Aplicada Gallega y Española</t>
  </si>
  <si>
    <t>Idioma moderno: Idioma (A) Alemán I</t>
  </si>
  <si>
    <t>Máster Universitario en Traducción Multimedia</t>
  </si>
  <si>
    <t>Nuevas Tecnologías y Traducción Multimedia</t>
  </si>
  <si>
    <t>Máster Universitario en Estudios Ingleses Avanzados y sus Aplicaciones</t>
  </si>
  <si>
    <t>Métodos y Recursos de Investigación Lingüística y su Aplicación a la Lengua Inglesa</t>
  </si>
  <si>
    <t>Máster Universitario en Lingüística Aplicada</t>
  </si>
  <si>
    <t>Modelos y métodos en la lingüística actual</t>
  </si>
  <si>
    <t>Máster Universitario en Traducción para la Comunicación Internacional</t>
  </si>
  <si>
    <t>Terminología en Traducción</t>
  </si>
  <si>
    <t>V01G230V01</t>
  </si>
  <si>
    <t>Grao en Traducción e Interpretación</t>
  </si>
  <si>
    <t>Pronunciación del primer idioma extranjero: Inglés</t>
  </si>
  <si>
    <t>Idioma moderno: Idioma 1, I: Francés</t>
  </si>
  <si>
    <t>Idioma moderno: Idioma (A) Francés I</t>
  </si>
  <si>
    <t>Aspectos Interculturales de la Traducción Multimedia</t>
  </si>
  <si>
    <t>Métodos y Recursos de Investigación Literario-Cultural en el Ámbito Anglófono</t>
  </si>
  <si>
    <t>Lingüística de Corpus</t>
  </si>
  <si>
    <t>Trabajo de Fin de Máster</t>
  </si>
  <si>
    <t>V01G430V01</t>
  </si>
  <si>
    <t>Grao en Filoloxía Aplicada Galega e Española</t>
  </si>
  <si>
    <t>Segundo idioma extranjero III: Francés</t>
  </si>
  <si>
    <t>Idioma moderno: Idioma 2, I: Inglés</t>
  </si>
  <si>
    <t>Idioma moderno: Idioma (A) Inglés I</t>
  </si>
  <si>
    <t>Recursos Documentales para la Traducción Multimedia</t>
  </si>
  <si>
    <t>Estudios Ingleses y Medios de Comunicación</t>
  </si>
  <si>
    <t>Lingüística Aplicada</t>
  </si>
  <si>
    <t>Metodología de la investigación</t>
  </si>
  <si>
    <t>V01M079V01</t>
  </si>
  <si>
    <t>M. Univ. en Traducción Multimedia</t>
  </si>
  <si>
    <t>Segundo idioma extranjero III: Alemán</t>
  </si>
  <si>
    <t>Idioma moderno: Idioma 2, I: Alemán</t>
  </si>
  <si>
    <t>Idioma moderno: Idioma (A) Portugués I</t>
  </si>
  <si>
    <t>Doblaje</t>
  </si>
  <si>
    <t>Discurso Literario y Sociedad en los Países de Habla Inglesa</t>
  </si>
  <si>
    <t>Tecnologías Lingüísticas</t>
  </si>
  <si>
    <t>Aspectos profesionales de la traducción y de la interpretación</t>
  </si>
  <si>
    <t>V01M121V01</t>
  </si>
  <si>
    <t>M. Univ. en Estudos Ingleses Avanzados e as súas Aplicacións</t>
  </si>
  <si>
    <t>Morfosintaxis del primer idioma extranjero: Inglés</t>
  </si>
  <si>
    <t>Idioma moderno: Idioma 2, I: Portugués</t>
  </si>
  <si>
    <t>Idioma moderno: Idioma (B) Francés I</t>
  </si>
  <si>
    <t>Localización de páginas web</t>
  </si>
  <si>
    <t>Inglés para Fines Específicos</t>
  </si>
  <si>
    <t>Recursos Bibliográficos y Géneros Científicos</t>
  </si>
  <si>
    <t>Emprendimiento para la traducción y la interpretación en las dinámicas del mercado laboral</t>
  </si>
  <si>
    <t>V01M126V01</t>
  </si>
  <si>
    <t>M. Univ. en Lingüística Aplicada</t>
  </si>
  <si>
    <t>Segundo idioma extranjero IV: Francés</t>
  </si>
  <si>
    <t>Herramientas para la traducción y la interpretación I: Informática</t>
  </si>
  <si>
    <t>Idioma moderno: Idioma (B) Inglés I</t>
  </si>
  <si>
    <t>Subtitulado</t>
  </si>
  <si>
    <t>Perspectivas Transculturales en el Ámbito Anglófono</t>
  </si>
  <si>
    <t>Lingüística de Corpus y Adquisición de la Lengua</t>
  </si>
  <si>
    <t>Tecnologías aplicadas a la traducción</t>
  </si>
  <si>
    <t>V01M128V11</t>
  </si>
  <si>
    <t>M. Univ. en Traducción para a Comunicación Internacional</t>
  </si>
  <si>
    <t>Segundo idioma extranjero IV: Alemán</t>
  </si>
  <si>
    <t>Lengua: Lengua A2, I: Expresión escrita y oral: Gallego</t>
  </si>
  <si>
    <t>Idioma moderno: Idioma (B) Portugués I</t>
  </si>
  <si>
    <t>Voice-Over y Traducción de Documentales</t>
  </si>
  <si>
    <t>Modelos y teorías lingüísticas y su aplicación a la lengua inglesa</t>
  </si>
  <si>
    <t>Evaluación</t>
  </si>
  <si>
    <t>Cine y traducción</t>
  </si>
  <si>
    <t>Adquisición y aprendizaje del primer idioma extranjero: Inglés</t>
  </si>
  <si>
    <t>Idioma moderno: Idioma 1, II: Francés</t>
  </si>
  <si>
    <t>Lengua: Comunicación oral y escrita en español</t>
  </si>
  <si>
    <t>Localización de programas informáticos</t>
  </si>
  <si>
    <t>Modelos de interpretación literario-cultural en los países de habla inglesa</t>
  </si>
  <si>
    <t>Diseño y Desarrollo de Tecnologías LIngüísticas</t>
  </si>
  <si>
    <t>Traducción publicitaria</t>
  </si>
  <si>
    <t>Ámbitos literarios I del primer idioma extranjero: Inglés</t>
  </si>
  <si>
    <t>Idioma moderno: Idioma 2, II: Inglés</t>
  </si>
  <si>
    <t>Lengua: Comunicación oral y escrita en gallego</t>
  </si>
  <si>
    <t>Localización de videojuegos</t>
  </si>
  <si>
    <t>Variación y Cambio en Lengua Inglesa</t>
  </si>
  <si>
    <t>Comunicación Multimodal</t>
  </si>
  <si>
    <t>Traducción de videojuegos</t>
  </si>
  <si>
    <t>Primer idioma extranjero VII: Inglés</t>
  </si>
  <si>
    <t>Idioma moderno: Idioma 2, II: Portugués</t>
  </si>
  <si>
    <t>Historia: Historia</t>
  </si>
  <si>
    <t>Prácticas en empresas</t>
  </si>
  <si>
    <t>Lingüística Informática y de Corpus Aplicadas a la Lengua Inglesa</t>
  </si>
  <si>
    <t>Comunicación Oral</t>
  </si>
  <si>
    <t>Traducción y patrimonio</t>
  </si>
  <si>
    <t>Tercer idioma extranjero I: Francés</t>
  </si>
  <si>
    <t>Antropología: Antropología de las prácticas de traducción e interpretación</t>
  </si>
  <si>
    <t>Idioma moderno: Idioma (A) Alemán II</t>
  </si>
  <si>
    <t>Trabajo de fin de máster</t>
  </si>
  <si>
    <t>Cognición y Procesos Cognitivos en Lengua Inglesa</t>
  </si>
  <si>
    <t>Cuestiones de Semántica y Sintaxis</t>
  </si>
  <si>
    <t>Traducción de servicios culturales</t>
  </si>
  <si>
    <t>Ámbitos literarios II del primer idioma extranjero: Inglés</t>
  </si>
  <si>
    <t>Introducción a la teoría de la traducción y la interpretación</t>
  </si>
  <si>
    <t>Idioma moderno: Idioma (A) Francés II</t>
  </si>
  <si>
    <t>Lingüística Contrastiva Aplicada a la Lengua Inglesa</t>
  </si>
  <si>
    <t>Conciencia Lingüística (Language Awareness) e Adquisición de Segundas Lenguas en Contextos Multilingües</t>
  </si>
  <si>
    <t>Traducción transfronteriza</t>
  </si>
  <si>
    <t>Ámbitos literarios III del primer idioma extranjero: Inglés</t>
  </si>
  <si>
    <t>Lengua A1, II: Introducción a las lenguas de especialización: Español</t>
  </si>
  <si>
    <t>Idioma moderno: Idioma (A) Inglés II</t>
  </si>
  <si>
    <t>Pragmática y Análisis del Discurso en Lengua Inglesa</t>
  </si>
  <si>
    <t>Aplicaciones de la Psicolingüística</t>
  </si>
  <si>
    <t>Derecho aplicado a la traducción</t>
  </si>
  <si>
    <t>Historia del primer idioma extranjero: Inglés</t>
  </si>
  <si>
    <t>Idioma moderno: Idioma 1, III: Francés</t>
  </si>
  <si>
    <t>Idioma moderno: Idioma (A) Portugués II</t>
  </si>
  <si>
    <t>Adquisición y Enseñanza del Inglés</t>
  </si>
  <si>
    <t>Análisis de la conversación aplicado</t>
  </si>
  <si>
    <t>Economía aplicada a la traducción</t>
  </si>
  <si>
    <t>Segundo idioma extranjero V: Francés</t>
  </si>
  <si>
    <t>Idioma 2, III: Inglés</t>
  </si>
  <si>
    <t>Idioma moderno: Idioma (B) Francés II</t>
  </si>
  <si>
    <t>Literatura y Diversidad Cultural en el Ámbito Anglófono</t>
  </si>
  <si>
    <t>Creación y Elaboración de Materiales de Aprendizaje</t>
  </si>
  <si>
    <t>Estrategias de traducción exportación/importación</t>
  </si>
  <si>
    <t>Segundo idioma extranjero V: Alemán</t>
  </si>
  <si>
    <t>Idioma 2, III: Alemán</t>
  </si>
  <si>
    <t>Idioma moderno: Idioma (B) Portugués II</t>
  </si>
  <si>
    <t>Movimientos Literarios y Culturales de los Países de Habla Inglesa</t>
  </si>
  <si>
    <t>Estrategias y Métodos de Enseñanza y Aprendizaje</t>
  </si>
  <si>
    <t>Traducción especializada jurídico-administrativa Inglés-Gallego-Inglés / Inglés-Español-Inglés</t>
  </si>
  <si>
    <t>Significado y discurso del primer idioma extranjero: Inglés</t>
  </si>
  <si>
    <t>Idioma 2, III: Portugués</t>
  </si>
  <si>
    <t>Literatura: Pensar la literatura</t>
  </si>
  <si>
    <t>Literaturas y Perspectivas de Género en el Ámbito Anglófono</t>
  </si>
  <si>
    <t>Aspectos Socioculturales y Lingüísticos en la Enseñanza de Segundas Lenguas</t>
  </si>
  <si>
    <t>Traducción especializada jurídico-administrativa Francés-Gallego-Francés / Francés-Español-Francés</t>
  </si>
  <si>
    <t>Literatura y cultura del segundo idioma extranjero: Francés</t>
  </si>
  <si>
    <t>Traducción idioma 1, I: Francés-Español</t>
  </si>
  <si>
    <t>Lingüística: Introducción al estudio del lenguaje</t>
  </si>
  <si>
    <t>Manifestaciones Artísticas y Literarias de los Países de Habla Inglesa</t>
  </si>
  <si>
    <t>Procesamiento del Lenguaje Oral</t>
  </si>
  <si>
    <t>Traducción especializada económico-comercial Inglés-Gallego-Inglés / Inglés-Español-Inglés</t>
  </si>
  <si>
    <t>Literatura y cultura del segundo idioma extranjero: Alemán</t>
  </si>
  <si>
    <t>Herramientas para la traducción y la interpretación II: Documentación</t>
  </si>
  <si>
    <t>Literatura: La literatura gallega en sus textos</t>
  </si>
  <si>
    <t>Géneros y Modos Literarios en Lengua Inglesa</t>
  </si>
  <si>
    <t>Digitalización y Edición</t>
  </si>
  <si>
    <t>Traducción especializada económico-comercial Francés-Gallego-Francés / Francés-Español-Francés</t>
  </si>
  <si>
    <t>Tercer idioma extranjero II: Francés</t>
  </si>
  <si>
    <t>Lengua A2, II: Introducción a las lenguas de especialización: Gallego</t>
  </si>
  <si>
    <t>Gramática práctica gallega</t>
  </si>
  <si>
    <t>Negociaciones Textuales y Culturales en los Países de Habla Inglesa</t>
  </si>
  <si>
    <t>La Información Lingüística e Internet</t>
  </si>
  <si>
    <t>Traducción especializada económico-comercial Portugués-Gallego-Portugués/ Portugués-Español-Portugués</t>
  </si>
  <si>
    <t>Tercer idioma extranjero II: Alemán</t>
  </si>
  <si>
    <t>Idioma moderno: Idioma 1, IV: Francés</t>
  </si>
  <si>
    <t>Ámbitos literarios hispánicos</t>
  </si>
  <si>
    <t>Prácticum</t>
  </si>
  <si>
    <t>Comunicación Escrita</t>
  </si>
  <si>
    <t>Terminología en traducción</t>
  </si>
  <si>
    <t>Tercer idioma extranjero II: Portugués</t>
  </si>
  <si>
    <t>Idioma 2, IV: Inglés</t>
  </si>
  <si>
    <t>Idioma (A) Alemán III</t>
  </si>
  <si>
    <t>Trabajo Fin de Máster</t>
  </si>
  <si>
    <t>Terminología y Lenguajes Específicos</t>
  </si>
  <si>
    <t>Textos y discursos especializados: Traducción de textos del ámbito de la biomedicina</t>
  </si>
  <si>
    <t>Literatura y cultura del segundo idioma extranjero: Portugués</t>
  </si>
  <si>
    <t>Idioma 2, IV: Alemán</t>
  </si>
  <si>
    <t>Idioma (A) Francés III</t>
  </si>
  <si>
    <t>Dimensiones del Significado. Semántica y Pragmática</t>
  </si>
  <si>
    <t>Lengua para fines específicos</t>
  </si>
  <si>
    <t>Idioma 2, IV: Portugués</t>
  </si>
  <si>
    <t>Idioma (A) Inglés III</t>
  </si>
  <si>
    <t>Gramática y Discurso</t>
  </si>
  <si>
    <t>Discurso oral del primer idioma extranjero: Inglés</t>
  </si>
  <si>
    <t>Traducción idioma 2, I: Inglés-Español</t>
  </si>
  <si>
    <t>Idioma (A) Portugués III</t>
  </si>
  <si>
    <t>Cuestiones Actuales de la Gramática</t>
  </si>
  <si>
    <t>Estructura del primer idioma extranjero: Inglés</t>
  </si>
  <si>
    <t>Traducción idioma 2, I: Portugués-Español</t>
  </si>
  <si>
    <t>Idioma (B) Francés III</t>
  </si>
  <si>
    <t>Variación Lingüística</t>
  </si>
  <si>
    <t>Literatura e identidad cultural del primer idioma extranjero: Inglés</t>
  </si>
  <si>
    <t>Cultura y civilización para la traducción y la interpretación (conceptualizaciones básicas): Francés</t>
  </si>
  <si>
    <t>Idioma (B) Portugués III</t>
  </si>
  <si>
    <t>Temas de Lingüística Contrastiva</t>
  </si>
  <si>
    <t>Literatura e identidad de género del primer idioma extranjero: Inglés</t>
  </si>
  <si>
    <t>Traducción entre lengua A1 y lengua A2</t>
  </si>
  <si>
    <t>Idioma (A) Alemán IV</t>
  </si>
  <si>
    <t>Contacto de Lenguas y sus Consecuencias</t>
  </si>
  <si>
    <t>Literatura y otras artes del primer idioma extranjero: Inglés</t>
  </si>
  <si>
    <t>Traducción idioma 1, II: Francés-Español</t>
  </si>
  <si>
    <t>Idioma (A) Francés IV</t>
  </si>
  <si>
    <t>Cambio Lingüístico</t>
  </si>
  <si>
    <t>Tecnologías del lenguaje</t>
  </si>
  <si>
    <t>Traducción idioma 2, II: Inglés-Español</t>
  </si>
  <si>
    <t>Idioma (A) Inglés IV</t>
  </si>
  <si>
    <t>Prácticas Externas</t>
  </si>
  <si>
    <t>Análisis de textos escritos/orales del primer idioma extranjero: Inglés</t>
  </si>
  <si>
    <t>Traducción idioma 2, II: Alemán-Español</t>
  </si>
  <si>
    <t>Idioma (A) Portugués IV</t>
  </si>
  <si>
    <t>Lengua y sociedad del primer idioma extranjero: Inglés</t>
  </si>
  <si>
    <t>Interpretación de enlace idioma 1: Francés-Español</t>
  </si>
  <si>
    <t>Idioma (B) Francés IV</t>
  </si>
  <si>
    <t>Literatura y sociedad del primer idioma extranjero: Inglés</t>
  </si>
  <si>
    <t>Herramientas para la traducción y la interpretación III: Terminología</t>
  </si>
  <si>
    <t>Idioma (B) Portugués IV</t>
  </si>
  <si>
    <t>Movimientos culturales y literarios del primer idioma extranjero: Inglés</t>
  </si>
  <si>
    <t>Interpretación simultánea idioma 1: Francés-Español</t>
  </si>
  <si>
    <t>Literatura y cultura de un idioma extranjero: Literatura y cultura lusófonas</t>
  </si>
  <si>
    <t>Variación y cambio del primer idioma extranjero: Inglés</t>
  </si>
  <si>
    <t>Traducción idioma 1, III: Francés-Español</t>
  </si>
  <si>
    <t>Literatura y cultura de un idioma extranjero: Literatura y cultura francesas</t>
  </si>
  <si>
    <t>Géneros literarios del primer idioma extranjero: Inglés</t>
  </si>
  <si>
    <t>Traducción idioma 2, III: Inglés-Español</t>
  </si>
  <si>
    <t>Trabajo de Fin de Grado</t>
  </si>
  <si>
    <t>Traducción idioma 2, III: Alemán-Español</t>
  </si>
  <si>
    <t>Lengua española: Construcción del discurso</t>
  </si>
  <si>
    <t>Idioma moderno: Primer idioma extranjero I: Inglés</t>
  </si>
  <si>
    <t>Interpretación consecutiva idioma 1: Francés-Español</t>
  </si>
  <si>
    <t>Lengua de signos española I</t>
  </si>
  <si>
    <t>Idioma moderno: Primer idioma extranjero II: Inglés</t>
  </si>
  <si>
    <t>Introducción a los ámbitos de especialización para la traducción y la interpretación y aspectos profesionales de la trad</t>
  </si>
  <si>
    <t>Lengua de signos española II</t>
  </si>
  <si>
    <t>Idioma moderno: Segundo idioma extranjero I: Francés</t>
  </si>
  <si>
    <t>Herramientas para la traducción y la interpretación IV: Revisión y corrección de textos</t>
  </si>
  <si>
    <t>El gallego y su variación sociodialectal</t>
  </si>
  <si>
    <t>Idioma moderno: Segundo idioma extranjero I: Alemán</t>
  </si>
  <si>
    <t>Traducción jurídico-administrativa idioma 1: Francés-Español</t>
  </si>
  <si>
    <t>Gallego: Los sonidos de la lengua</t>
  </si>
  <si>
    <t>Idioma moderno: Segundo idioma extranjero I: Portugués</t>
  </si>
  <si>
    <t>Tradución económica idioma 1: Francés-Español</t>
  </si>
  <si>
    <t>Literatura gallega medieval: Cantigas y prosa</t>
  </si>
  <si>
    <t>Historia: Historia de los países del primer idioma</t>
  </si>
  <si>
    <t>Interpretación simultánea avanzada idioma 1: Francés-Español</t>
  </si>
  <si>
    <t>El resurgir de la literatura gallega</t>
  </si>
  <si>
    <t>Lengua: Comunicación escrita y oral en gallego</t>
  </si>
  <si>
    <t>Interpretación consecutiva avanzada idioma 1: Francés-Español</t>
  </si>
  <si>
    <t>Irmandades, Nós y vanguardias en la literatura gallega</t>
  </si>
  <si>
    <t>Lengua: Comunicación escrita y oral en español</t>
  </si>
  <si>
    <t>Interpretación idioma 2: Portugués-Español</t>
  </si>
  <si>
    <t>La construcción del relato de la modernidad: La narrativa gallega</t>
  </si>
  <si>
    <t>Idioma moderno: Primer idioma extranjero III: Inglés</t>
  </si>
  <si>
    <t>Relaciones Internacionales</t>
  </si>
  <si>
    <t>Gallego: Relaciones sintácticas y construcción del texto</t>
  </si>
  <si>
    <t>Idioma moderno: Primer idioma extranjero IV: Inglés</t>
  </si>
  <si>
    <t>Traducción científica-técnica idioma 1: Francés-Español</t>
  </si>
  <si>
    <t>Lexicografía, semántica y ontologías del español</t>
  </si>
  <si>
    <t>Idioma moderno: Segundo idioma extranjero II: Francés</t>
  </si>
  <si>
    <t>Traducción medios audiovisuales idioma 1: Francés-Español</t>
  </si>
  <si>
    <t>Oralidad, textos y contextos en la España medieval</t>
  </si>
  <si>
    <t>Idioma moderno: Segundo idioma extranjero II: Alemán</t>
  </si>
  <si>
    <t>Traducción editorial idioma 1: Frances-Español</t>
  </si>
  <si>
    <t>Tradición clásica y modernidad creadora I</t>
  </si>
  <si>
    <t>Idioma moderno: Segundo idioma extranjero II: Portugués</t>
  </si>
  <si>
    <t>Herramientas para la traducción e a interpretación V: Informática avanzada</t>
  </si>
  <si>
    <t>Gramática del español: De la oración al discurso</t>
  </si>
  <si>
    <t>Lingüística: Lingüística</t>
  </si>
  <si>
    <t>Traducción especializada idioma 2: Servicios culturales: Portugués-Español</t>
  </si>
  <si>
    <t>Gramática del español: De la palabra al significado</t>
  </si>
  <si>
    <t>Traducción especializada idioma 2: Administrativo-económica: Portugués-Gallego</t>
  </si>
  <si>
    <t>Fonética y fonología del español y las tecnologías del habla</t>
  </si>
  <si>
    <t>Primer idioma extranjero V: inglés</t>
  </si>
  <si>
    <t>Traducción especializada idioma 2: Científico-técnica: Inglés-Español</t>
  </si>
  <si>
    <t>Tradición clásica y modernidad creadora II</t>
  </si>
  <si>
    <t>Traducción especializada idioma 2: Servicios culturales: Inglés-Español</t>
  </si>
  <si>
    <t>El canon literario</t>
  </si>
  <si>
    <t>Prácticas externas: Prácticas en empresas y organismos</t>
  </si>
  <si>
    <t>Humanidades digitales y literatura en lengua española</t>
  </si>
  <si>
    <t>Segundo idioma estranxeiro III: Portugués</t>
  </si>
  <si>
    <t>Humanidades digitales y crítica literaria</t>
  </si>
  <si>
    <t>Grado en Traducción e Interpretación (Español - Inglés)</t>
  </si>
  <si>
    <t>Literatura gallega en nuevos formatos</t>
  </si>
  <si>
    <t>Introducción a la literatura del primer idioma extranjero: Inglés</t>
  </si>
  <si>
    <t>Idioma moderno: Idioma 1, I: Inglés</t>
  </si>
  <si>
    <t>Gallego estándar: Aplicaciones profesionales en el mundo digital</t>
  </si>
  <si>
    <t>Primer idioma extranjero VI: Inglés</t>
  </si>
  <si>
    <t>Idioma moderno: Idioma 2, I: Francés</t>
  </si>
  <si>
    <t>Introducción a la lengua latina</t>
  </si>
  <si>
    <t>Seminario de lingüística aplicada: Desafíos actuales en el estudio del lenguaje y las lenguas</t>
  </si>
  <si>
    <t>Asesoría lingüistica y textos multimodales en español</t>
  </si>
  <si>
    <t>Segundo idioma extranjero IV: Portugués</t>
  </si>
  <si>
    <t>Idioma moderno: Idioma 1, II: Inglés</t>
  </si>
  <si>
    <t>Idioma moderno: Idioma 2, II: Francés</t>
  </si>
  <si>
    <t>Idioma moderno: Idioma 2, II: Alemán</t>
  </si>
  <si>
    <t>Segundo idioma extranjero V: Portugués</t>
  </si>
  <si>
    <t>Idioma moderno: Idioma 1, III: Inglés</t>
  </si>
  <si>
    <t>Idioma 2, III: Francés</t>
  </si>
  <si>
    <t>Análisis e interpretación literaria de textos del primer idioma extranjero: inglés</t>
  </si>
  <si>
    <t>Tercer idioma extranjero I: Alemán</t>
  </si>
  <si>
    <t>Traducción idioma 1, I: Inglés-Español</t>
  </si>
  <si>
    <t>Tercer idioma extranjero I:  Portugués</t>
  </si>
  <si>
    <t>Ámbitos literarios I: Primer idioma extranjero: Inglés</t>
  </si>
  <si>
    <t>Idioma moderno: Idioma 1, IV: Inglés</t>
  </si>
  <si>
    <t>Ámbitos literarios II: Primer idioma extranjero: Inglés</t>
  </si>
  <si>
    <t>Idioma 2, IV: Francés</t>
  </si>
  <si>
    <t>Traducción idioma 2, I: Francés-Español</t>
  </si>
  <si>
    <t>Traducción idioma 2, I: Alemán-Español</t>
  </si>
  <si>
    <t>Cultura y civilización para la traducción y la interpretación (conceptualizaciones básicas): Inglés</t>
  </si>
  <si>
    <t>Traducción idioma 1, II: Inglés-Español</t>
  </si>
  <si>
    <t>Traducción idioma 2, II: Francés-Español</t>
  </si>
  <si>
    <t>Traducción Idioma 2, II: Portugués-Español</t>
  </si>
  <si>
    <t>Interpretación de enlace idioma 1: Inglés-Español</t>
  </si>
  <si>
    <t>Interpretación simultánea idioma 1: Inglés-Español</t>
  </si>
  <si>
    <t>Traducción idioma 1, III: Inglés-Español</t>
  </si>
  <si>
    <t>Traducción idioma 2, III: Francés-Español</t>
  </si>
  <si>
    <t>Traducción idioma 2, III: Portugués-Español</t>
  </si>
  <si>
    <t>Interpretación consecutiva idioma 1: Inglés-Español</t>
  </si>
  <si>
    <t>Tradución jurídico-administrativa idioma 1: Inglés-Español</t>
  </si>
  <si>
    <t>Traducción económica idioma 1: Inglés-Español</t>
  </si>
  <si>
    <t>Interpretación simultánea avanzada idioma 1: Inglés-Español</t>
  </si>
  <si>
    <t>Interpretación consecutiva avanzada idioma 1: Inglés-Español</t>
  </si>
  <si>
    <t>Interpretación idioma 2: Francés-Gallego</t>
  </si>
  <si>
    <t>Interpretación idioma 2: Alemán-Español</t>
  </si>
  <si>
    <t>Traducción científica-técnica idioma 1: Inglés-Español</t>
  </si>
  <si>
    <t>Traducción medios audiovisuales idioma 1: Inglés-Español</t>
  </si>
  <si>
    <t>Traducción editorial idioma 1: Inglés-Español</t>
  </si>
  <si>
    <t>Traducción especializada lengua A1-lengua A2</t>
  </si>
  <si>
    <t>Traducción especializada idioma 2: Servicios culturales: Francés-Gallego</t>
  </si>
  <si>
    <t>Traducción especializada Idioma 2: Servicios culturales: Alemán-Gallego</t>
  </si>
  <si>
    <t>Traducción especializada idioma 2: Administrativo-económica: Francés-Español</t>
  </si>
  <si>
    <t>Traducción especializada idioma 2: Administrativo-económica: Alemán-Español</t>
  </si>
  <si>
    <t>Traducción especializada idioma 2: Científico-técnica: Francés-Español</t>
  </si>
  <si>
    <t>Traducción especializada Idioma 2: Científico-técnica: Alemán-Español</t>
  </si>
  <si>
    <t>Grado en Traducción e Interpretación (Gallego - Francés)</t>
  </si>
  <si>
    <t>Grado en Traducción e Interpretación (Gallego - Inglés)</t>
  </si>
  <si>
    <t>Lengua: Lengua A1, I:  Expresión escrita y oral: Gallego</t>
  </si>
  <si>
    <t>Lengua: Lengua A2, I: Expresión escrita y oral: Español</t>
  </si>
  <si>
    <t>Lengua A1, II: Introducción a las lenguas de especialización: Gallego</t>
  </si>
  <si>
    <t>Traducción idioma 1, I: Inglés-Gallego</t>
  </si>
  <si>
    <t>Lengua A2, II: Introducción a las lenguas de especialización: Español</t>
  </si>
  <si>
    <t>Traducción idioma 2, I: Francés-Gallego</t>
  </si>
  <si>
    <t>Traducción idioma 2, I: Alemán-Gallego</t>
  </si>
  <si>
    <t>Traducción idioma 2, I: Portugués-Gallego</t>
  </si>
  <si>
    <t>Traducción idioma 1, II: Inglés-Gallego</t>
  </si>
  <si>
    <t>Traducción idioma 2, II: Francés-Gallego</t>
  </si>
  <si>
    <t>Traducción idioma 2, II: Alemán-Gallego</t>
  </si>
  <si>
    <t>Traducción idioma 2, II: Portugués-Gallego</t>
  </si>
  <si>
    <t>Interpretación de enlace idioma 1: Inglés-Gallego</t>
  </si>
  <si>
    <t>Interpretación simultánea idioma 1: Inglés-Gallego</t>
  </si>
  <si>
    <t>Traducción idioma 1, III: Inglés-Gallego</t>
  </si>
  <si>
    <t>Traducción idioma 2, III: Francés-Gallego</t>
  </si>
  <si>
    <t>Traducción idioma 2, III: Alemán-Gallego</t>
  </si>
  <si>
    <t>Traducción idioma 2, III: Portugués-Gallego</t>
  </si>
  <si>
    <t>Interpretación consecutiva idioma 1: Inglés-Gallego</t>
  </si>
  <si>
    <t>Traducción jurídico-administrativa idioma 1: Inglés-Gallego</t>
  </si>
  <si>
    <t>Traducción económica idioma 1: Inglés- Gallego</t>
  </si>
  <si>
    <t>Traducción científica-técnica idioma 1: Inglés-Gallego</t>
  </si>
  <si>
    <t>Traducción medios audiovisuales idioma 1: Inglés-Gallego</t>
  </si>
  <si>
    <t>Traducción editorial idioma 1: Inglés-Gallego</t>
  </si>
  <si>
    <t>Traducción especializada idioma 2: Administrativo-económica: Alemán-Gallego</t>
  </si>
  <si>
    <t>Traducción especializada idioma 2: Científico-técnica: Portugués-Español</t>
  </si>
  <si>
    <t>2024/25</t>
  </si>
  <si>
    <t>2025/26</t>
  </si>
  <si>
    <t>Facultade de Filoloxía e Tradución</t>
  </si>
  <si>
    <t>Nº Obxectivos conseguidos</t>
  </si>
  <si>
    <t>Panel de indicadores- Cadro de mando</t>
  </si>
  <si>
    <t xml:space="preserve">% Obxectivos conseguidos </t>
  </si>
  <si>
    <t>% Consecución</t>
  </si>
  <si>
    <t>Centro</t>
  </si>
  <si>
    <t>G. Linguas Estranx.</t>
  </si>
  <si>
    <t>G. Trad. e Interpret.</t>
  </si>
  <si>
    <t>G. Filoloxia Gale. e Espa.</t>
  </si>
  <si>
    <t>M. Traduc. Multimedia</t>
  </si>
  <si>
    <t>M. Estudos Ingleses Av.</t>
  </si>
  <si>
    <t>M. Lingüística Aplic.</t>
  </si>
  <si>
    <t>M. Traducción Comunic. Int.</t>
  </si>
  <si>
    <t>G. Linguas Estranxeiras</t>
  </si>
  <si>
    <t>G. en Trad. e Interpret.</t>
  </si>
  <si>
    <t>DE-02  Seguimento e Medición;  Este indicador mostra os resultados do conxunto dos indicadores do cadro de mando</t>
  </si>
  <si>
    <t>6 e 7</t>
  </si>
  <si>
    <t>Panel de indicadores- Cadro de mando dos Procedementos de Calidade</t>
  </si>
  <si>
    <t>Procesos</t>
  </si>
  <si>
    <t>Responsable do Indicador</t>
  </si>
  <si>
    <t>Procesos Estratéxicos</t>
  </si>
  <si>
    <t>Dirección Estratéxica (DE)</t>
  </si>
  <si>
    <t>DE-01: Programación estratéxica</t>
  </si>
  <si>
    <t>DE-02: Seguimento e medición e DE-03: Revisión do sistema (IRD)</t>
  </si>
  <si>
    <t>Xestión da Calidade e mellora continua (MC)</t>
  </si>
  <si>
    <t>MC-02 Xestión QSPs</t>
  </si>
  <si>
    <t>Coordinación do Centro</t>
  </si>
  <si>
    <t>Procesos  Chave</t>
  </si>
  <si>
    <t>DO-01: Xestión dos programas formativos</t>
  </si>
  <si>
    <t>DO-0101 Titulacións</t>
  </si>
  <si>
    <t>DO-0102 Seguimento</t>
  </si>
  <si>
    <t>DO-0103 Extinción</t>
  </si>
  <si>
    <t xml:space="preserve">DO-02:Planificación e desenvolvemento do ensino </t>
  </si>
  <si>
    <t>DO-0201 Planificación</t>
  </si>
  <si>
    <t>DO-0202 Promoción</t>
  </si>
  <si>
    <t>DO-0203 Orientación</t>
  </si>
  <si>
    <t>Coordinación do PAT</t>
  </si>
  <si>
    <t>DO-0204 Prácticas</t>
  </si>
  <si>
    <t>Coordinación de prácticas externas do centro</t>
  </si>
  <si>
    <t>DO-0205 Mobilidade</t>
  </si>
  <si>
    <t>Responsable das relacions externas do centro</t>
  </si>
  <si>
    <t xml:space="preserve">DO-03: Información pública e rendemento de contas </t>
  </si>
  <si>
    <t>DO-0301: Información pública e rendemento de contas</t>
  </si>
  <si>
    <t>Xestión Académica (AC)</t>
  </si>
  <si>
    <t>AC-01: Acceso, Evolución e Expedición de Titulos Oficiais</t>
  </si>
  <si>
    <t>Xefatura do Servizo de Xestión de Estudos de Grao e Posgrao</t>
  </si>
  <si>
    <t>Procesos Soporte</t>
  </si>
  <si>
    <t>Xestión do persoal (PE)</t>
  </si>
  <si>
    <t xml:space="preserve">PE-01 PAS </t>
  </si>
  <si>
    <t>Administación do centro</t>
  </si>
  <si>
    <t>PE-02 PDI</t>
  </si>
  <si>
    <t>Vicerreitoría con competencias en profesorado.</t>
  </si>
  <si>
    <t>Xestión Documental (XD)</t>
  </si>
  <si>
    <t>XD-01 Documentos e Rexistros</t>
  </si>
  <si>
    <t>Coordinación de calidade</t>
  </si>
  <si>
    <t>Xestión da infraestrutura (IA)</t>
  </si>
  <si>
    <t>IA-01 Recursos e servizos</t>
  </si>
  <si>
    <t>Curso 2024/2025</t>
  </si>
  <si>
    <t>Decanato</t>
  </si>
  <si>
    <t>Vicedecanato con competencias en organización académica</t>
  </si>
  <si>
    <t>vicedecana/o con competencias en recursos materiais e servizos</t>
  </si>
  <si>
    <t>Coordinación das titulacións e de calidade</t>
  </si>
  <si>
    <t>% de materias que acadan unha Taxa de Éxito de XX%</t>
  </si>
  <si>
    <t>Ámbitos literarios III: Primer idioma extranjero: Inglés</t>
  </si>
  <si>
    <t>Sen Meta</t>
  </si>
  <si>
    <t>Traducción especializada idioma 2: Administrativo-económica: Inglés-Español</t>
  </si>
  <si>
    <t>Idioma moderno: Idioma (B) Alemán I</t>
  </si>
  <si>
    <t>Idioma moderno: Idioma (B) Alemán II</t>
  </si>
  <si>
    <t>Idioma moderno: Idioma (B) Inglés II</t>
  </si>
  <si>
    <t>Idioma (B) Inglés III</t>
  </si>
  <si>
    <t>Idioma (B) Inglés IV</t>
  </si>
  <si>
    <t>Gallego: La forma de las palabras</t>
  </si>
  <si>
    <t>Gallego: Políticas lingüísticas</t>
  </si>
  <si>
    <t>El gallego en el tiempo</t>
  </si>
  <si>
    <t>Horizontes y tensiones en la poesía gallega moderna</t>
  </si>
  <si>
    <t>Gallego: El significado de las palabras</t>
  </si>
  <si>
    <t>Pensamiento y acción: Ensayo y teatro en la Galicia contemporánea</t>
  </si>
  <si>
    <t>Escritura creativa en gallego</t>
  </si>
  <si>
    <t>El español en el mundo: Unidad, variación e internacionalización</t>
  </si>
  <si>
    <t>Análisis del discurso</t>
  </si>
  <si>
    <t>Literatura y revolución</t>
  </si>
  <si>
    <t>Lecturas de literatura hispanoamericana: Textos y contextos</t>
  </si>
  <si>
    <t>Historia del español y sus gramáticas</t>
  </si>
  <si>
    <t>La modernidad literaria</t>
  </si>
  <si>
    <t>Prácticas externas curriculares</t>
  </si>
  <si>
    <t>Tecnologías y recursos para la traducción multimedia</t>
  </si>
  <si>
    <t>Fundamentos de doblaje y subtitulado</t>
  </si>
  <si>
    <t>Voces superpuestas y traducción de documentales</t>
  </si>
  <si>
    <t>Subtitulado para sordos y lectura fácil</t>
  </si>
  <si>
    <t>Audiodescripción</t>
  </si>
  <si>
    <t>Producciones accesibles</t>
  </si>
  <si>
    <t>Proyectos de traducción multimedia</t>
  </si>
  <si>
    <t>Traducción especializada jurídico-administrativa Alemán-Gallego-Alemán / Alemán-Español-Alemán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</si>
</sst>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12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b/>
      <sz val="9"/>
      <name val="Calibri"/>
      <family val="2"/>
      <scheme val="minor"/>
    </font>
    <font>
      <sz val="10"/>
      <color theme="3"/>
      <name val="Calibri"/>
      <family val="2"/>
      <scheme val="minor"/>
    </font>
    <font>
      <sz val="11"/>
      <color theme="3"/>
      <name val="Calibri"/>
      <family val="2"/>
      <scheme val="minor"/>
    </font>
    <font>
      <sz val="11"/>
      <color rgb="FFFFFFFF"/>
      <name val="Calibri"/>
      <family val="2"/>
      <scheme val="minor"/>
    </font>
    <font>
      <sz val="11"/>
      <color rgb="FF808080"/>
      <name val="Calibri"/>
      <family val="2"/>
      <scheme val="minor"/>
    </font>
    <font>
      <b/>
      <sz val="10"/>
      <color rgb="FF000000"/>
      <name val="Calibri"/>
      <family val="2"/>
      <scheme val="minor"/>
    </font>
    <font>
      <sz val="10"/>
      <color rgb="FF000000"/>
      <name val="Calibri"/>
      <family val="2"/>
      <scheme val="minor"/>
    </font>
    <font>
      <b/>
      <sz val="14"/>
      <color rgb="FFFFFFFF"/>
      <name val="Calibri"/>
      <family val="2"/>
      <scheme val="minor"/>
    </font>
    <font>
      <b/>
      <sz val="14"/>
      <color rgb="FF000000"/>
      <name val="Calibri"/>
      <family val="2"/>
      <scheme val="minor"/>
    </font>
    <font>
      <b/>
      <sz val="14"/>
      <color theme="1"/>
      <name val="Calibri"/>
      <family val="2"/>
    </font>
    <font>
      <sz val="18"/>
      <color rgb="FF000000"/>
      <name val="Calibri"/>
      <family val="2"/>
      <scheme val="minor"/>
    </font>
    <font>
      <b/>
      <sz val="18"/>
      <color rgb="FF000000"/>
      <name val="Calibri"/>
      <family val="2"/>
      <scheme val="minor"/>
    </font>
    <font>
      <sz val="8"/>
      <color rgb="FF35383A"/>
      <name val="Open Sans"/>
      <family val="2"/>
    </font>
    <font>
      <sz val="8"/>
      <color rgb="FF4A4A4A"/>
      <name val="Arial"/>
      <family val="2"/>
    </font>
    <font>
      <b/>
      <i/>
      <sz val="10"/>
      <name val="Calibri"/>
      <family val="2"/>
      <scheme val="minor"/>
    </font>
    <font>
      <sz val="8"/>
      <name val="Calibri"/>
      <family val="2"/>
      <scheme val="minor"/>
    </font>
    <font>
      <sz val="12"/>
      <color theme="7" tint="0.79998168889431442"/>
      <name val="Calibri"/>
      <family val="2"/>
      <scheme val="minor"/>
    </font>
    <font>
      <sz val="10"/>
      <color theme="5" tint="-0.249977111117893"/>
      <name val="Calibri"/>
      <family val="2"/>
      <scheme val="minor"/>
    </font>
    <font>
      <sz val="10"/>
      <color rgb="FFFF0000"/>
      <name val="Calibri"/>
      <family val="2"/>
      <scheme val="minor"/>
    </font>
    <font>
      <sz val="10"/>
      <color theme="9" tint="-0.499984740745262"/>
      <name val="Calibri"/>
      <family val="2"/>
      <scheme val="minor"/>
    </font>
    <font>
      <sz val="10"/>
      <color theme="5" tint="-0.499984740745262"/>
      <name val="Calibri"/>
      <family val="2"/>
      <scheme val="minor"/>
    </font>
    <font>
      <sz val="10"/>
      <color theme="2" tint="-0.749992370372631"/>
      <name val="Calibri"/>
      <family val="2"/>
      <scheme val="minor"/>
    </font>
    <font>
      <sz val="8"/>
      <color theme="0" tint="-0.34998626667073579"/>
      <name val="Calibri"/>
      <family val="2"/>
      <scheme val="minor"/>
    </font>
    <font>
      <sz val="10"/>
      <color theme="0" tint="-0.34998626667073579"/>
      <name val="Calibri"/>
      <family val="2"/>
      <scheme val="minor"/>
    </font>
    <font>
      <b/>
      <sz val="10"/>
      <color theme="0" tint="-0.499984740745262"/>
      <name val="Calibri"/>
      <family val="2"/>
      <scheme val="minor"/>
    </font>
    <font>
      <sz val="10"/>
      <color theme="0" tint="-0.499984740745262"/>
      <name val="Calibri"/>
      <family val="2"/>
      <scheme val="minor"/>
    </font>
    <font>
      <b/>
      <u/>
      <sz val="10"/>
      <color theme="0" tint="-0.34998626667073579"/>
      <name val="Calibri"/>
      <family val="2"/>
      <scheme val="minor"/>
    </font>
    <font>
      <b/>
      <u/>
      <sz val="10"/>
      <color theme="1" tint="0.249977111117893"/>
      <name val="Calibri"/>
      <family val="2"/>
      <scheme val="minor"/>
    </font>
    <font>
      <sz val="8"/>
      <color theme="0" tint="-0.499984740745262"/>
      <name val="Calibri"/>
      <family val="2"/>
      <scheme val="minor"/>
    </font>
    <font>
      <b/>
      <u/>
      <sz val="10"/>
      <color theme="1" tint="4.9989318521683403E-2"/>
      <name val="Calibri"/>
      <family val="2"/>
      <scheme val="minor"/>
    </font>
    <font>
      <b/>
      <sz val="10"/>
      <color theme="2" tint="-0.249977111117893"/>
      <name val="Calibri"/>
      <family val="2"/>
      <scheme val="minor"/>
    </font>
    <font>
      <sz val="10"/>
      <color theme="2" tint="-0.249977111117893"/>
      <name val="Calibri"/>
      <family val="2"/>
      <scheme val="minor"/>
    </font>
    <font>
      <b/>
      <u/>
      <sz val="10"/>
      <name val="Calibri"/>
      <family val="2"/>
      <scheme val="minor"/>
    </font>
    <font>
      <sz val="12"/>
      <color rgb="FFFF0000"/>
      <name val="Calibri"/>
      <family val="2"/>
      <scheme val="minor"/>
    </font>
    <font>
      <b/>
      <sz val="10"/>
      <color rgb="FFFF0000"/>
      <name val="Calibri"/>
      <family val="2"/>
      <scheme val="minor"/>
    </font>
    <font>
      <sz val="11"/>
      <color rgb="FF9C0006"/>
      <name val="Calibri"/>
      <family val="2"/>
      <scheme val="minor"/>
    </font>
    <font>
      <b/>
      <sz val="10"/>
      <color theme="5" tint="-0.499984740745262"/>
      <name val="Calibri"/>
      <family val="2"/>
      <scheme val="minor"/>
    </font>
    <font>
      <strike/>
      <sz val="10"/>
      <color theme="0" tint="-0.34998626667073579"/>
      <name val="Calibri"/>
      <family val="2"/>
      <scheme val="minor"/>
    </font>
    <font>
      <b/>
      <strike/>
      <sz val="10"/>
      <color theme="2" tint="-0.249977111117893"/>
      <name val="Calibri"/>
      <family val="2"/>
      <scheme val="minor"/>
    </font>
    <font>
      <strike/>
      <sz val="10"/>
      <name val="Calibri"/>
      <family val="2"/>
      <scheme val="minor"/>
    </font>
    <font>
      <strike/>
      <sz val="10"/>
      <color theme="2" tint="-0.249977111117893"/>
      <name val="Calibri"/>
      <family val="2"/>
      <scheme val="minor"/>
    </font>
    <font>
      <b/>
      <strike/>
      <u/>
      <sz val="10"/>
      <name val="Calibri"/>
      <family val="2"/>
      <scheme val="minor"/>
    </font>
    <font>
      <strike/>
      <sz val="12"/>
      <color theme="7" tint="0.79998168889431442"/>
      <name val="Calibri"/>
      <family val="2"/>
      <scheme val="minor"/>
    </font>
    <font>
      <strike/>
      <sz val="12"/>
      <color theme="1"/>
      <name val="Calibri"/>
      <family val="2"/>
      <scheme val="minor"/>
    </font>
    <font>
      <strike/>
      <sz val="12"/>
      <color theme="0" tint="-0.499984740745262"/>
      <name val="Calibri"/>
      <family val="2"/>
      <scheme val="minor"/>
    </font>
    <font>
      <strike/>
      <sz val="11"/>
      <color theme="1"/>
      <name val="Calibri"/>
      <family val="2"/>
      <scheme val="minor"/>
    </font>
    <font>
      <strike/>
      <sz val="12"/>
      <name val="Calibri"/>
      <family val="2"/>
      <scheme val="minor"/>
    </font>
    <font>
      <strike/>
      <sz val="12"/>
      <color rgb="FFFF0000"/>
      <name val="Calibri"/>
      <family val="2"/>
      <scheme val="minor"/>
    </font>
    <font>
      <b/>
      <strike/>
      <sz val="10"/>
      <color theme="0" tint="-0.499984740745262"/>
      <name val="Calibri"/>
      <family val="2"/>
      <scheme val="minor"/>
    </font>
    <font>
      <strike/>
      <sz val="10"/>
      <color theme="0" tint="-0.499984740745262"/>
      <name val="Calibri"/>
      <family val="2"/>
      <scheme val="minor"/>
    </font>
    <font>
      <b/>
      <strike/>
      <u/>
      <sz val="10"/>
      <color theme="0" tint="-0.34998626667073579"/>
      <name val="Calibri"/>
      <family val="2"/>
      <scheme val="minor"/>
    </font>
    <font>
      <b/>
      <strike/>
      <u/>
      <sz val="10"/>
      <color theme="1" tint="0.249977111117893"/>
      <name val="Calibri"/>
      <family val="2"/>
      <scheme val="minor"/>
    </font>
    <font>
      <b/>
      <strike/>
      <sz val="10"/>
      <name val="Calibri"/>
      <family val="2"/>
      <scheme val="minor"/>
    </font>
    <font>
      <b/>
      <strike/>
      <u/>
      <sz val="10"/>
      <color theme="1" tint="4.9989318521683403E-2"/>
      <name val="Calibri"/>
      <family val="2"/>
      <scheme val="minor"/>
    </font>
    <font>
      <strike/>
      <sz val="10"/>
      <color rgb="FFFF0000"/>
      <name val="Calibri"/>
      <family val="2"/>
      <scheme val="minor"/>
    </font>
    <font>
      <b/>
      <strike/>
      <sz val="10"/>
      <color theme="0" tint="-0.34998626667073579"/>
      <name val="Calibri"/>
      <family val="2"/>
      <scheme val="minor"/>
    </font>
    <font>
      <strike/>
      <u/>
      <sz val="10"/>
      <name val="Calibri"/>
      <family val="2"/>
      <scheme val="minor"/>
    </font>
    <font>
      <strike/>
      <sz val="10"/>
      <color theme="1"/>
      <name val="Calibri"/>
      <family val="2"/>
      <scheme val="minor"/>
    </font>
    <font>
      <b/>
      <sz val="14"/>
      <color rgb="FF000000"/>
      <name val="Calibri"/>
      <family val="2"/>
    </font>
    <font>
      <sz val="11"/>
      <name val="Calibri"/>
      <family val="2"/>
    </font>
    <font>
      <sz val="11"/>
      <color rgb="FFFFFFFF"/>
      <name val="Calibri"/>
      <family val="2"/>
    </font>
    <font>
      <sz val="11"/>
      <color theme="0"/>
      <name val="Calibri"/>
      <family val="2"/>
    </font>
    <font>
      <sz val="11"/>
      <color theme="1"/>
      <name val="Calibri"/>
      <family val="2"/>
    </font>
    <font>
      <sz val="12"/>
      <color rgb="FF000000"/>
      <name val="Calibri"/>
      <family val="2"/>
      <scheme val="minor"/>
    </font>
    <font>
      <b/>
      <sz val="12"/>
      <color rgb="FFFFFFFF"/>
      <name val="Calibri"/>
      <family val="2"/>
      <scheme val="minor"/>
    </font>
    <font>
      <sz val="10"/>
      <color rgb="FF000000"/>
      <name val="Arial"/>
    </font>
    <font>
      <sz val="8"/>
      <color rgb="FF35383A"/>
      <name val="Open Sans"/>
    </font>
    <font>
      <sz val="8"/>
      <color rgb="FF4A4A4A"/>
      <name val="Arial"/>
    </font>
    <font>
      <sz val="8"/>
      <name val="Calibri"/>
      <charset val="134"/>
      <scheme val="minor"/>
    </font>
  </fonts>
  <fills count="33">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C000"/>
        <bgColor indexed="64"/>
      </patternFill>
    </fill>
    <fill>
      <patternFill patternType="solid">
        <fgColor rgb="FFF2F2F2"/>
        <bgColor indexed="64"/>
      </patternFill>
    </fill>
    <fill>
      <patternFill patternType="solid">
        <fgColor rgb="FFFFFFFF"/>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7DBF7"/>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rgb="FFFFC7CE"/>
      </patternFill>
    </fill>
    <fill>
      <patternFill patternType="solid">
        <fgColor theme="5" tint="0.39997558519241921"/>
        <bgColor indexed="64"/>
      </patternFill>
    </fill>
    <fill>
      <patternFill patternType="solid">
        <fgColor theme="5" tint="0.59999389629810485"/>
        <bgColor indexed="64"/>
      </patternFill>
    </fill>
    <fill>
      <patternFill patternType="solid">
        <fgColor rgb="FF002060"/>
        <bgColor rgb="FF002060"/>
      </patternFill>
    </fill>
    <fill>
      <patternFill patternType="solid">
        <fgColor rgb="FFFFFF00"/>
        <bgColor indexed="64"/>
      </patternFill>
    </fill>
  </fills>
  <borders count="79">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thin">
        <color auto="1"/>
      </right>
      <top style="thin">
        <color auto="1"/>
      </top>
      <bottom/>
      <diagonal/>
    </border>
    <border>
      <left/>
      <right style="medium">
        <color auto="1"/>
      </right>
      <top/>
      <bottom/>
      <diagonal/>
    </border>
    <border>
      <left/>
      <right style="thin">
        <color auto="1"/>
      </right>
      <top/>
      <bottom style="thin">
        <color auto="1"/>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top/>
      <bottom style="thin">
        <color rgb="FFC8C8C8"/>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indexed="64"/>
      </left>
      <right style="medium">
        <color indexed="64"/>
      </right>
      <top style="medium">
        <color indexed="64"/>
      </top>
      <bottom style="thin">
        <color auto="1"/>
      </bottom>
      <diagonal/>
    </border>
    <border>
      <left/>
      <right/>
      <top/>
      <bottom style="thin">
        <color rgb="FFEBEBEB"/>
      </bottom>
      <diagonal/>
    </border>
    <border>
      <left style="thin">
        <color indexed="64"/>
      </left>
      <right style="thin">
        <color indexed="64"/>
      </right>
      <top style="thin">
        <color rgb="FFEBEBEB"/>
      </top>
      <bottom style="thin">
        <color indexed="64"/>
      </bottom>
      <diagonal/>
    </border>
    <border>
      <left/>
      <right/>
      <top/>
      <bottom style="thin">
        <color rgb="FFC0C0C0"/>
      </bottom>
      <diagonal/>
    </border>
    <border>
      <left/>
      <right style="thin">
        <color rgb="FFC0C0C0"/>
      </right>
      <top/>
      <bottom style="thin">
        <color rgb="FFC0C0C0"/>
      </bottom>
      <diagonal/>
    </border>
    <border>
      <left style="thin">
        <color indexed="64"/>
      </left>
      <right style="thin">
        <color indexed="64"/>
      </right>
      <top style="thin">
        <color indexed="64"/>
      </top>
      <bottom style="thin">
        <color rgb="FFEBEBEB"/>
      </bottom>
      <diagonal/>
    </border>
    <border>
      <left style="thin">
        <color indexed="64"/>
      </left>
      <right style="thin">
        <color indexed="64"/>
      </right>
      <top/>
      <bottom style="thin">
        <color rgb="FFEBEBEB"/>
      </bottom>
      <diagonal/>
    </border>
    <border>
      <left/>
      <right style="thin">
        <color rgb="FFC0C0C0"/>
      </right>
      <top/>
      <bottom style="thin">
        <color indexed="64"/>
      </bottom>
      <diagonal/>
    </border>
  </borders>
  <cellStyleXfs count="7">
    <xf numFmtId="0" fontId="0" fillId="0" borderId="0"/>
    <xf numFmtId="9" fontId="10" fillId="0" borderId="0" applyFont="0" applyFill="0" applyBorder="0" applyAlignment="0" applyProtection="0"/>
    <xf numFmtId="43" fontId="10" fillId="0" borderId="0" applyFont="0" applyFill="0" applyBorder="0" applyAlignment="0" applyProtection="0"/>
    <xf numFmtId="0" fontId="37" fillId="0" borderId="0" applyNumberFormat="0" applyFill="0" applyBorder="0" applyAlignment="0" applyProtection="0"/>
    <xf numFmtId="0" fontId="45" fillId="0" borderId="0"/>
    <xf numFmtId="0" fontId="92" fillId="28" borderId="0" applyNumberFormat="0" applyBorder="0" applyAlignment="0" applyProtection="0"/>
    <xf numFmtId="0" fontId="122" fillId="0" borderId="0"/>
  </cellStyleXfs>
  <cellXfs count="710">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11" fillId="2" borderId="11" xfId="0" applyFont="1" applyFill="1" applyBorder="1" applyAlignment="1">
      <alignment vertical="center" wrapText="1"/>
    </xf>
    <xf numFmtId="0" fontId="11" fillId="3" borderId="0" xfId="0" applyFont="1" applyFill="1" applyAlignment="1">
      <alignment vertical="center" wrapText="1"/>
    </xf>
    <xf numFmtId="0" fontId="11"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11" fillId="2" borderId="14" xfId="0" applyFont="1" applyFill="1" applyBorder="1" applyAlignment="1">
      <alignment vertical="center" wrapText="1"/>
    </xf>
    <xf numFmtId="0" fontId="0" fillId="0" borderId="0" xfId="0" applyAlignment="1">
      <alignment horizontal="left" vertical="center" wrapText="1"/>
    </xf>
    <xf numFmtId="0" fontId="6" fillId="0" borderId="0" xfId="0" applyFont="1" applyAlignment="1">
      <alignment horizontal="center" vertical="center"/>
    </xf>
    <xf numFmtId="0" fontId="15" fillId="0" borderId="0" xfId="0" applyFont="1" applyAlignment="1">
      <alignment horizontal="center" vertical="center"/>
    </xf>
    <xf numFmtId="0" fontId="9" fillId="4" borderId="25" xfId="0" applyFont="1" applyFill="1" applyBorder="1" applyAlignment="1">
      <alignment horizontal="center" vertical="center" wrapText="1"/>
    </xf>
    <xf numFmtId="0" fontId="17" fillId="0" borderId="0" xfId="0" applyFont="1" applyAlignment="1">
      <alignment horizontal="left" vertical="center" wrapText="1"/>
    </xf>
    <xf numFmtId="0" fontId="12" fillId="0" borderId="0" xfId="0" applyFont="1" applyAlignment="1">
      <alignment horizontal="center" vertical="center" wrapText="1"/>
    </xf>
    <xf numFmtId="0" fontId="8"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11" fillId="2" borderId="11" xfId="0" applyFont="1" applyFill="1" applyBorder="1" applyAlignment="1">
      <alignment vertical="center"/>
    </xf>
    <xf numFmtId="0" fontId="11" fillId="3" borderId="11" xfId="0" applyFont="1" applyFill="1" applyBorder="1" applyAlignment="1">
      <alignment vertical="center" wrapText="1"/>
    </xf>
    <xf numFmtId="0" fontId="21" fillId="3" borderId="0" xfId="0" applyFont="1" applyFill="1" applyAlignment="1">
      <alignment horizontal="left" vertical="center"/>
    </xf>
    <xf numFmtId="0" fontId="21" fillId="3" borderId="0" xfId="0" applyFont="1" applyFill="1" applyAlignment="1">
      <alignment horizontal="lef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0" fontId="20" fillId="3" borderId="0" xfId="0" applyFont="1" applyFill="1" applyAlignment="1">
      <alignment vertical="center"/>
    </xf>
    <xf numFmtId="0" fontId="21" fillId="2" borderId="0" xfId="0" applyFont="1" applyFill="1" applyAlignment="1">
      <alignment horizontal="left" vertical="center"/>
    </xf>
    <xf numFmtId="0" fontId="21" fillId="2" borderId="0" xfId="0" applyFont="1" applyFill="1" applyAlignment="1">
      <alignment horizontal="left" vertical="center" wrapText="1"/>
    </xf>
    <xf numFmtId="0" fontId="20" fillId="2" borderId="0" xfId="0" applyFont="1" applyFill="1" applyAlignment="1">
      <alignment horizontal="center" vertical="center"/>
    </xf>
    <xf numFmtId="0" fontId="20" fillId="2" borderId="0" xfId="0" applyFont="1" applyFill="1" applyAlignment="1">
      <alignment horizontal="left" vertical="center" wrapText="1"/>
    </xf>
    <xf numFmtId="0" fontId="20" fillId="2" borderId="0" xfId="0" applyFont="1" applyFill="1" applyAlignment="1">
      <alignment vertical="center"/>
    </xf>
    <xf numFmtId="0" fontId="21" fillId="6" borderId="2" xfId="0" applyFont="1" applyFill="1" applyBorder="1" applyAlignment="1">
      <alignment horizontal="left" vertical="center"/>
    </xf>
    <xf numFmtId="0" fontId="21" fillId="6" borderId="4" xfId="0" applyFont="1" applyFill="1" applyBorder="1" applyAlignment="1">
      <alignment horizontal="left" vertical="center" wrapText="1"/>
    </xf>
    <xf numFmtId="0" fontId="20" fillId="6" borderId="4" xfId="0" applyFont="1" applyFill="1" applyBorder="1" applyAlignment="1">
      <alignment horizontal="center" vertical="center"/>
    </xf>
    <xf numFmtId="0" fontId="20" fillId="6" borderId="18" xfId="0" applyFont="1" applyFill="1" applyBorder="1" applyAlignment="1">
      <alignment vertical="center" wrapText="1"/>
    </xf>
    <xf numFmtId="0" fontId="14" fillId="0" borderId="0" xfId="0" applyFont="1" applyAlignment="1">
      <alignment vertical="center"/>
    </xf>
    <xf numFmtId="0" fontId="17" fillId="7" borderId="2" xfId="0" applyFont="1" applyFill="1" applyBorder="1" applyAlignment="1">
      <alignment vertical="center"/>
    </xf>
    <xf numFmtId="0" fontId="17" fillId="7" borderId="4" xfId="0" applyFont="1" applyFill="1" applyBorder="1" applyAlignment="1">
      <alignment vertical="center"/>
    </xf>
    <xf numFmtId="0" fontId="18" fillId="5" borderId="27" xfId="0" applyFont="1" applyFill="1" applyBorder="1" applyAlignment="1">
      <alignment horizontal="center" vertical="center"/>
    </xf>
    <xf numFmtId="0" fontId="18" fillId="5" borderId="8" xfId="0" applyFont="1" applyFill="1" applyBorder="1" applyAlignment="1">
      <alignment horizontal="center" vertical="center"/>
    </xf>
    <xf numFmtId="2" fontId="0" fillId="0" borderId="0" xfId="0" applyNumberFormat="1" applyAlignment="1">
      <alignment horizontal="center" vertical="center"/>
    </xf>
    <xf numFmtId="0" fontId="12" fillId="0" borderId="1" xfId="0" applyFont="1" applyBorder="1" applyAlignment="1">
      <alignment horizontal="center" vertical="center" wrapText="1"/>
    </xf>
    <xf numFmtId="0" fontId="26" fillId="7" borderId="4" xfId="0" applyFont="1" applyFill="1" applyBorder="1" applyAlignment="1">
      <alignment vertical="center"/>
    </xf>
    <xf numFmtId="0" fontId="20" fillId="0" borderId="0" xfId="0" applyFont="1" applyAlignment="1">
      <alignment vertical="center"/>
    </xf>
    <xf numFmtId="0" fontId="25" fillId="0" borderId="7" xfId="0" applyFont="1" applyBorder="1" applyAlignment="1">
      <alignment horizontal="center" vertical="center"/>
    </xf>
    <xf numFmtId="0" fontId="25" fillId="0" borderId="10" xfId="0" applyFont="1" applyBorder="1" applyAlignment="1">
      <alignment horizontal="center" vertical="center"/>
    </xf>
    <xf numFmtId="0" fontId="21" fillId="2" borderId="7" xfId="0" applyFont="1" applyFill="1" applyBorder="1" applyAlignment="1">
      <alignment horizontal="left" vertical="center"/>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28" fillId="0" borderId="0" xfId="0" applyFont="1" applyAlignment="1">
      <alignment vertical="center"/>
    </xf>
    <xf numFmtId="0" fontId="9" fillId="4" borderId="29" xfId="0" applyFont="1" applyFill="1" applyBorder="1" applyAlignment="1">
      <alignment horizontal="center" vertical="center" wrapText="1"/>
    </xf>
    <xf numFmtId="0" fontId="9" fillId="0" borderId="0" xfId="0" applyFont="1" applyAlignment="1">
      <alignment vertical="center" wrapText="1"/>
    </xf>
    <xf numFmtId="0" fontId="18" fillId="0" borderId="0" xfId="0" applyFont="1" applyAlignment="1">
      <alignment horizontal="center" vertical="center" wrapText="1"/>
    </xf>
    <xf numFmtId="0" fontId="8" fillId="0" borderId="0" xfId="0" applyFont="1" applyAlignment="1">
      <alignment horizontal="center" vertical="center" wrapText="1"/>
    </xf>
    <xf numFmtId="0" fontId="27" fillId="5" borderId="0" xfId="0" applyFont="1" applyFill="1" applyAlignment="1">
      <alignment vertical="center" wrapText="1"/>
    </xf>
    <xf numFmtId="0" fontId="19" fillId="0" borderId="11" xfId="0" applyFont="1" applyBorder="1" applyAlignment="1">
      <alignment vertical="center" wrapText="1"/>
    </xf>
    <xf numFmtId="0" fontId="19" fillId="0" borderId="0" xfId="0" applyFont="1" applyAlignment="1">
      <alignment vertical="center" wrapText="1"/>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34" fillId="6" borderId="11" xfId="0" applyFont="1" applyFill="1" applyBorder="1" applyAlignment="1">
      <alignment vertical="center"/>
    </xf>
    <xf numFmtId="0" fontId="34" fillId="6" borderId="11" xfId="0" applyFont="1" applyFill="1" applyBorder="1" applyAlignment="1">
      <alignment vertical="center" wrapText="1"/>
    </xf>
    <xf numFmtId="0" fontId="23" fillId="0" borderId="0" xfId="0" applyFont="1" applyAlignment="1">
      <alignment horizontal="center" vertical="center"/>
    </xf>
    <xf numFmtId="0" fontId="7" fillId="5" borderId="9" xfId="0" applyFont="1" applyFill="1" applyBorder="1" applyAlignment="1">
      <alignment vertical="center"/>
    </xf>
    <xf numFmtId="0" fontId="13" fillId="4" borderId="27" xfId="0" applyFont="1" applyFill="1" applyBorder="1" applyAlignment="1">
      <alignment vertical="center"/>
    </xf>
    <xf numFmtId="0" fontId="13" fillId="4" borderId="9" xfId="0" applyFont="1" applyFill="1" applyBorder="1" applyAlignment="1">
      <alignment vertical="center"/>
    </xf>
    <xf numFmtId="0" fontId="13" fillId="4" borderId="31" xfId="0" applyFont="1" applyFill="1" applyBorder="1" applyAlignment="1">
      <alignment vertical="center"/>
    </xf>
    <xf numFmtId="0" fontId="13" fillId="4" borderId="6" xfId="0" applyFont="1" applyFill="1" applyBorder="1" applyAlignment="1">
      <alignment vertical="center"/>
    </xf>
    <xf numFmtId="0" fontId="0" fillId="0" borderId="0" xfId="0" applyAlignment="1">
      <alignment horizontal="center" vertical="top"/>
    </xf>
    <xf numFmtId="0" fontId="0" fillId="0" borderId="26" xfId="0" applyBorder="1" applyAlignment="1">
      <alignment vertical="center"/>
    </xf>
    <xf numFmtId="0" fontId="9" fillId="0" borderId="27" xfId="0" applyFont="1" applyBorder="1" applyAlignment="1">
      <alignment horizontal="center" vertical="center" wrapText="1"/>
    </xf>
    <xf numFmtId="0" fontId="20" fillId="6" borderId="4" xfId="0" applyFont="1" applyFill="1" applyBorder="1" applyAlignment="1">
      <alignment vertical="center"/>
    </xf>
    <xf numFmtId="0" fontId="13" fillId="4" borderId="6" xfId="0" applyFont="1" applyFill="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13" fillId="4" borderId="9" xfId="0" applyFont="1" applyFill="1" applyBorder="1" applyAlignment="1">
      <alignment horizontal="center" vertical="center"/>
    </xf>
    <xf numFmtId="0" fontId="16" fillId="0" borderId="14" xfId="0" applyFont="1" applyBorder="1" applyAlignment="1">
      <alignment horizontal="center" vertical="center"/>
    </xf>
    <xf numFmtId="0" fontId="17" fillId="7" borderId="4" xfId="0" applyFont="1" applyFill="1" applyBorder="1" applyAlignment="1">
      <alignment horizontal="center" vertical="center"/>
    </xf>
    <xf numFmtId="0" fontId="39" fillId="0" borderId="22" xfId="0" applyFont="1" applyBorder="1" applyAlignment="1">
      <alignment horizontal="left" vertical="center" wrapText="1"/>
    </xf>
    <xf numFmtId="0" fontId="32" fillId="0" borderId="22" xfId="0" applyFont="1" applyBorder="1" applyAlignment="1">
      <alignment horizontal="left" vertical="center" wrapText="1"/>
    </xf>
    <xf numFmtId="0" fontId="32" fillId="0" borderId="21" xfId="0" applyFont="1" applyBorder="1" applyAlignment="1">
      <alignment horizontal="left" vertical="center" wrapText="1"/>
    </xf>
    <xf numFmtId="0" fontId="39" fillId="0" borderId="19" xfId="0" applyFont="1" applyBorder="1" applyAlignment="1">
      <alignment horizontal="left" vertical="center" wrapText="1"/>
    </xf>
    <xf numFmtId="0" fontId="25" fillId="0" borderId="0" xfId="0" applyFont="1" applyAlignment="1">
      <alignment vertical="center" wrapText="1"/>
    </xf>
    <xf numFmtId="0" fontId="25" fillId="0" borderId="11" xfId="0" applyFont="1" applyBorder="1" applyAlignment="1">
      <alignment vertical="center" wrapText="1"/>
    </xf>
    <xf numFmtId="0" fontId="39" fillId="0" borderId="28" xfId="0" applyFont="1" applyBorder="1" applyAlignment="1">
      <alignment horizontal="left" vertical="center" wrapText="1"/>
    </xf>
    <xf numFmtId="0" fontId="9" fillId="0" borderId="0" xfId="0" applyFont="1" applyAlignment="1">
      <alignment horizontal="center" vertical="center"/>
    </xf>
    <xf numFmtId="0" fontId="27" fillId="5" borderId="1" xfId="0" applyFont="1" applyFill="1" applyBorder="1" applyAlignment="1">
      <alignment vertical="center" wrapText="1"/>
    </xf>
    <xf numFmtId="0" fontId="33" fillId="5" borderId="9" xfId="0" applyFont="1" applyFill="1" applyBorder="1" applyAlignment="1">
      <alignment vertical="center" wrapText="1"/>
    </xf>
    <xf numFmtId="0" fontId="33" fillId="5" borderId="0" xfId="0" applyFont="1" applyFill="1" applyAlignment="1">
      <alignment vertical="center" wrapText="1"/>
    </xf>
    <xf numFmtId="0" fontId="33" fillId="5" borderId="11" xfId="0" applyFont="1" applyFill="1" applyBorder="1" applyAlignment="1">
      <alignment vertical="center" wrapText="1"/>
    </xf>
    <xf numFmtId="0" fontId="33" fillId="5" borderId="21" xfId="0" applyFont="1" applyFill="1" applyBorder="1" applyAlignment="1">
      <alignment vertical="center" wrapText="1"/>
    </xf>
    <xf numFmtId="0" fontId="27" fillId="5" borderId="8" xfId="0" applyFont="1" applyFill="1" applyBorder="1" applyAlignment="1">
      <alignment horizontal="center" vertical="center"/>
    </xf>
    <xf numFmtId="0" fontId="27" fillId="5" borderId="27" xfId="0" applyFont="1" applyFill="1" applyBorder="1" applyAlignment="1">
      <alignment horizontal="center" vertical="center"/>
    </xf>
    <xf numFmtId="0" fontId="33" fillId="5" borderId="1" xfId="0" applyFont="1" applyFill="1" applyBorder="1" applyAlignment="1">
      <alignment vertical="center" wrapText="1"/>
    </xf>
    <xf numFmtId="0" fontId="27" fillId="0" borderId="27" xfId="0" applyFont="1" applyBorder="1" applyAlignment="1">
      <alignment horizontal="center" vertical="center"/>
    </xf>
    <xf numFmtId="0" fontId="33" fillId="0" borderId="1" xfId="0" applyFont="1" applyBorder="1" applyAlignment="1">
      <alignment vertical="center" wrapText="1"/>
    </xf>
    <xf numFmtId="0" fontId="27" fillId="5" borderId="7" xfId="0" applyFont="1" applyFill="1" applyBorder="1" applyAlignment="1">
      <alignment horizontal="center" vertical="center"/>
    </xf>
    <xf numFmtId="0" fontId="27" fillId="5" borderId="9" xfId="0" applyFont="1" applyFill="1" applyBorder="1" applyAlignment="1">
      <alignment vertical="center" wrapText="1"/>
    </xf>
    <xf numFmtId="0" fontId="22" fillId="0" borderId="34" xfId="0" applyFont="1" applyBorder="1" applyAlignment="1">
      <alignment horizontal="center" vertical="center" wrapText="1"/>
    </xf>
    <xf numFmtId="0" fontId="0" fillId="5" borderId="35" xfId="0" quotePrefix="1" applyFill="1" applyBorder="1" applyAlignment="1">
      <alignment horizontal="center" vertical="center"/>
    </xf>
    <xf numFmtId="0" fontId="0" fillId="5" borderId="36" xfId="0" quotePrefix="1" applyFill="1" applyBorder="1" applyAlignment="1">
      <alignment horizontal="center" vertical="center"/>
    </xf>
    <xf numFmtId="0" fontId="12" fillId="5" borderId="36" xfId="0" quotePrefix="1" applyFont="1" applyFill="1" applyBorder="1" applyAlignment="1">
      <alignment horizontal="center" vertical="center"/>
    </xf>
    <xf numFmtId="0" fontId="12" fillId="5" borderId="37" xfId="0" quotePrefix="1" applyFont="1" applyFill="1" applyBorder="1" applyAlignment="1">
      <alignment horizontal="center" vertical="center"/>
    </xf>
    <xf numFmtId="0" fontId="12" fillId="5" borderId="35" xfId="0" quotePrefix="1" applyFont="1" applyFill="1" applyBorder="1" applyAlignment="1">
      <alignment horizontal="center" vertical="center"/>
    </xf>
    <xf numFmtId="2" fontId="0" fillId="0" borderId="30" xfId="0" applyNumberFormat="1" applyBorder="1" applyAlignment="1">
      <alignment horizontal="center" vertical="center"/>
    </xf>
    <xf numFmtId="0" fontId="44" fillId="8" borderId="38" xfId="0" applyFont="1" applyFill="1" applyBorder="1" applyAlignment="1">
      <alignment vertical="center"/>
    </xf>
    <xf numFmtId="0" fontId="44" fillId="8" borderId="39" xfId="0" applyFont="1" applyFill="1" applyBorder="1" applyAlignment="1">
      <alignment vertical="center"/>
    </xf>
    <xf numFmtId="0" fontId="44" fillId="8" borderId="40" xfId="0" applyFont="1" applyFill="1" applyBorder="1" applyAlignment="1">
      <alignment vertical="center"/>
    </xf>
    <xf numFmtId="0" fontId="46" fillId="8" borderId="41" xfId="4" applyFont="1" applyFill="1" applyBorder="1" applyAlignment="1">
      <alignment vertical="center"/>
    </xf>
    <xf numFmtId="0" fontId="46" fillId="8" borderId="0" xfId="4" applyFont="1" applyFill="1" applyAlignment="1">
      <alignment vertical="center"/>
    </xf>
    <xf numFmtId="0" fontId="44" fillId="8" borderId="0" xfId="0" applyFont="1" applyFill="1" applyAlignment="1">
      <alignment vertical="center"/>
    </xf>
    <xf numFmtId="0" fontId="48" fillId="8" borderId="0" xfId="4" applyFont="1" applyFill="1" applyAlignment="1">
      <alignment horizontal="right" vertical="center"/>
    </xf>
    <xf numFmtId="0" fontId="46" fillId="8" borderId="42" xfId="4" applyFont="1" applyFill="1" applyBorder="1" applyAlignment="1">
      <alignment vertical="center"/>
    </xf>
    <xf numFmtId="0" fontId="50" fillId="8" borderId="41" xfId="4" applyFont="1" applyFill="1" applyBorder="1" applyAlignment="1">
      <alignment vertical="center"/>
    </xf>
    <xf numFmtId="0" fontId="51" fillId="8" borderId="0" xfId="4" applyFont="1" applyFill="1" applyAlignment="1">
      <alignment vertical="center"/>
    </xf>
    <xf numFmtId="0" fontId="13" fillId="8" borderId="0" xfId="0" applyFont="1" applyFill="1" applyAlignment="1">
      <alignment vertical="center"/>
    </xf>
    <xf numFmtId="0" fontId="52" fillId="8" borderId="0" xfId="4" applyFont="1" applyFill="1" applyAlignment="1">
      <alignment vertical="center"/>
    </xf>
    <xf numFmtId="0" fontId="26" fillId="8" borderId="0" xfId="0" applyFont="1" applyFill="1" applyAlignment="1">
      <alignment vertical="center"/>
    </xf>
    <xf numFmtId="0" fontId="53" fillId="8" borderId="0" xfId="4" applyFont="1" applyFill="1" applyAlignment="1">
      <alignment vertical="center"/>
    </xf>
    <xf numFmtId="0" fontId="49" fillId="8" borderId="0" xfId="4" applyFont="1" applyFill="1" applyAlignment="1">
      <alignment vertical="center"/>
    </xf>
    <xf numFmtId="0" fontId="54" fillId="8" borderId="0" xfId="3" applyFont="1" applyFill="1" applyBorder="1" applyAlignment="1">
      <alignment vertical="center"/>
    </xf>
    <xf numFmtId="0" fontId="17" fillId="8" borderId="0" xfId="4" applyFont="1" applyFill="1" applyAlignment="1">
      <alignment vertical="center"/>
    </xf>
    <xf numFmtId="0" fontId="55" fillId="8" borderId="42" xfId="4" applyFont="1" applyFill="1" applyBorder="1" applyAlignment="1">
      <alignment vertical="center"/>
    </xf>
    <xf numFmtId="17" fontId="47" fillId="8" borderId="0" xfId="4" quotePrefix="1" applyNumberFormat="1" applyFont="1" applyFill="1" applyAlignment="1">
      <alignment horizontal="right" vertical="center"/>
    </xf>
    <xf numFmtId="0" fontId="46" fillId="8" borderId="47" xfId="4" applyFont="1" applyFill="1" applyBorder="1" applyAlignment="1">
      <alignment vertical="center"/>
    </xf>
    <xf numFmtId="0" fontId="52" fillId="8" borderId="48" xfId="4" applyFont="1" applyFill="1" applyBorder="1" applyAlignment="1">
      <alignment vertical="center"/>
    </xf>
    <xf numFmtId="0" fontId="46" fillId="8" borderId="49" xfId="4" applyFont="1" applyFill="1" applyBorder="1" applyAlignment="1">
      <alignment vertical="center"/>
    </xf>
    <xf numFmtId="0" fontId="46" fillId="0" borderId="0" xfId="4" applyFont="1" applyAlignment="1">
      <alignment vertical="center"/>
    </xf>
    <xf numFmtId="0" fontId="56" fillId="0" borderId="0" xfId="4" applyFont="1" applyAlignment="1">
      <alignment vertical="center"/>
    </xf>
    <xf numFmtId="0" fontId="47" fillId="8" borderId="42" xfId="4" applyFont="1" applyFill="1" applyBorder="1" applyAlignment="1">
      <alignment vertical="center" wrapText="1"/>
    </xf>
    <xf numFmtId="0" fontId="47" fillId="8" borderId="0" xfId="4" applyFont="1" applyFill="1" applyAlignment="1">
      <alignment horizontal="right" vertical="center"/>
    </xf>
    <xf numFmtId="0" fontId="17" fillId="8" borderId="0" xfId="0" applyFont="1" applyFill="1" applyAlignment="1">
      <alignment horizontal="center" vertical="center"/>
    </xf>
    <xf numFmtId="0" fontId="54" fillId="8" borderId="0" xfId="3" applyFont="1" applyFill="1" applyBorder="1" applyAlignment="1">
      <alignment horizontal="center" vertical="center"/>
    </xf>
    <xf numFmtId="0" fontId="49" fillId="8" borderId="0" xfId="4" applyFont="1" applyFill="1" applyAlignment="1">
      <alignment horizontal="center" vertical="center"/>
    </xf>
    <xf numFmtId="0" fontId="7" fillId="0" borderId="0" xfId="0" applyFont="1" applyAlignment="1">
      <alignment horizontal="center" vertical="center"/>
    </xf>
    <xf numFmtId="0" fontId="8" fillId="12" borderId="12" xfId="0" applyFont="1" applyFill="1" applyBorder="1" applyAlignment="1">
      <alignment horizontal="left" vertical="top"/>
    </xf>
    <xf numFmtId="0" fontId="12" fillId="12" borderId="14" xfId="0" applyFont="1" applyFill="1" applyBorder="1" applyAlignment="1">
      <alignment horizontal="center" vertical="top"/>
    </xf>
    <xf numFmtId="0" fontId="9" fillId="0" borderId="0" xfId="0" applyFont="1" applyAlignment="1">
      <alignment vertical="center"/>
    </xf>
    <xf numFmtId="0" fontId="7" fillId="5" borderId="9" xfId="0" applyFont="1" applyFill="1" applyBorder="1" applyAlignment="1">
      <alignment horizontal="center" vertical="center"/>
    </xf>
    <xf numFmtId="0" fontId="7" fillId="0" borderId="11" xfId="0" applyFont="1" applyBorder="1" applyAlignment="1">
      <alignment horizontal="center" vertical="center"/>
    </xf>
    <xf numFmtId="0" fontId="54" fillId="8" borderId="0" xfId="3" applyFont="1" applyFill="1" applyBorder="1" applyAlignment="1">
      <alignment horizontal="left" vertical="center"/>
    </xf>
    <xf numFmtId="0" fontId="15" fillId="0" borderId="22" xfId="0" applyFont="1" applyBorder="1" applyAlignment="1">
      <alignment horizontal="center" vertical="center"/>
    </xf>
    <xf numFmtId="2" fontId="0" fillId="0" borderId="28" xfId="0" applyNumberFormat="1" applyBorder="1" applyAlignment="1">
      <alignment horizontal="center" vertical="center"/>
    </xf>
    <xf numFmtId="0" fontId="12" fillId="4" borderId="27" xfId="0" applyFont="1" applyFill="1" applyBorder="1" applyAlignment="1">
      <alignment horizontal="center" vertical="center" wrapText="1"/>
    </xf>
    <xf numFmtId="0" fontId="12" fillId="4" borderId="1" xfId="0" applyFont="1" applyFill="1" applyBorder="1" applyAlignment="1">
      <alignment vertical="center" wrapText="1"/>
    </xf>
    <xf numFmtId="0" fontId="12" fillId="0" borderId="0" xfId="0" applyFont="1" applyAlignment="1">
      <alignment vertical="center" wrapText="1"/>
    </xf>
    <xf numFmtId="0" fontId="26" fillId="4" borderId="27" xfId="0" applyFont="1" applyFill="1" applyBorder="1" applyAlignment="1">
      <alignment horizontal="center" vertical="center" wrapText="1"/>
    </xf>
    <xf numFmtId="0" fontId="26" fillId="4" borderId="1" xfId="0" applyFont="1" applyFill="1" applyBorder="1" applyAlignment="1">
      <alignment vertical="center" wrapText="1"/>
    </xf>
    <xf numFmtId="0" fontId="17" fillId="8" borderId="0" xfId="4" applyFont="1" applyFill="1" applyAlignment="1">
      <alignment horizontal="center" vertical="center"/>
    </xf>
    <xf numFmtId="0" fontId="53" fillId="8" borderId="46" xfId="4" applyFont="1" applyFill="1" applyBorder="1" applyAlignment="1">
      <alignment vertical="center"/>
    </xf>
    <xf numFmtId="0" fontId="9" fillId="0" borderId="7" xfId="0" applyFont="1" applyBorder="1" applyAlignment="1">
      <alignment horizontal="center" vertical="center"/>
    </xf>
    <xf numFmtId="0" fontId="9" fillId="0" borderId="0" xfId="0" applyFont="1" applyAlignment="1">
      <alignment horizontal="left" vertical="center" wrapText="1"/>
    </xf>
    <xf numFmtId="0" fontId="0" fillId="0" borderId="0" xfId="0" applyAlignment="1">
      <alignment wrapText="1"/>
    </xf>
    <xf numFmtId="0" fontId="22" fillId="0" borderId="28" xfId="0" quotePrefix="1" applyFont="1" applyBorder="1" applyAlignment="1">
      <alignment horizontal="center" vertical="center"/>
    </xf>
    <xf numFmtId="0" fontId="27" fillId="5" borderId="28" xfId="0" applyFont="1" applyFill="1" applyBorder="1" applyAlignment="1">
      <alignment vertical="center" wrapText="1"/>
    </xf>
    <xf numFmtId="0" fontId="9" fillId="4" borderId="4"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8" fillId="0" borderId="0" xfId="0" applyFont="1" applyAlignment="1">
      <alignment horizontal="center" vertical="center"/>
    </xf>
    <xf numFmtId="0" fontId="57" fillId="0" borderId="0" xfId="0" applyFont="1" applyAlignment="1">
      <alignment vertical="center" wrapText="1"/>
    </xf>
    <xf numFmtId="0" fontId="5" fillId="0" borderId="0" xfId="0" applyFont="1" applyAlignment="1">
      <alignment vertical="center"/>
    </xf>
    <xf numFmtId="0" fontId="23" fillId="5" borderId="21" xfId="0" quotePrefix="1" applyFont="1" applyFill="1" applyBorder="1" applyAlignment="1">
      <alignment horizontal="center" vertical="center"/>
    </xf>
    <xf numFmtId="0" fontId="9" fillId="4" borderId="23" xfId="0" applyFont="1" applyFill="1" applyBorder="1" applyAlignment="1">
      <alignment horizontal="center" vertical="center" wrapText="1"/>
    </xf>
    <xf numFmtId="0" fontId="4" fillId="0" borderId="0" xfId="0" applyFont="1" applyAlignment="1">
      <alignment horizontal="center" vertical="center"/>
    </xf>
    <xf numFmtId="0" fontId="17" fillId="0" borderId="0" xfId="4" applyFont="1" applyAlignment="1">
      <alignment horizontal="center" vertical="center"/>
    </xf>
    <xf numFmtId="0" fontId="58" fillId="3" borderId="0" xfId="0" applyFont="1" applyFill="1" applyAlignment="1">
      <alignment horizontal="center" vertical="center"/>
    </xf>
    <xf numFmtId="9" fontId="58" fillId="3" borderId="0" xfId="1" applyFont="1" applyFill="1" applyBorder="1" applyAlignment="1">
      <alignment horizontal="center" vertical="center" wrapText="1"/>
    </xf>
    <xf numFmtId="0" fontId="59" fillId="0" borderId="0" xfId="0" applyFont="1" applyAlignment="1">
      <alignment vertical="center"/>
    </xf>
    <xf numFmtId="0" fontId="21" fillId="6" borderId="0" xfId="0" applyFont="1" applyFill="1" applyAlignment="1">
      <alignment horizontal="left" vertical="center"/>
    </xf>
    <xf numFmtId="0" fontId="21" fillId="6" borderId="0" xfId="0" applyFont="1" applyFill="1" applyAlignment="1">
      <alignment horizontal="left" vertical="center" wrapText="1"/>
    </xf>
    <xf numFmtId="0" fontId="20" fillId="6" borderId="0" xfId="0" applyFont="1" applyFill="1" applyAlignment="1">
      <alignment vertical="center" wrapText="1"/>
    </xf>
    <xf numFmtId="0" fontId="23" fillId="5" borderId="22" xfId="0" quotePrefix="1" applyFont="1" applyFill="1" applyBorder="1" applyAlignment="1">
      <alignment horizontal="center" vertical="center"/>
    </xf>
    <xf numFmtId="2" fontId="61" fillId="17" borderId="20" xfId="0" applyNumberFormat="1" applyFont="1" applyFill="1" applyBorder="1" applyAlignment="1">
      <alignment horizontal="center" vertical="center"/>
    </xf>
    <xf numFmtId="0" fontId="61" fillId="17" borderId="20" xfId="0" applyFont="1" applyFill="1" applyBorder="1" applyAlignment="1">
      <alignment horizontal="center" vertical="center"/>
    </xf>
    <xf numFmtId="0" fontId="64" fillId="16" borderId="0" xfId="0" applyFont="1" applyFill="1" applyAlignment="1">
      <alignment horizontal="left" vertical="center" wrapText="1"/>
    </xf>
    <xf numFmtId="0" fontId="64" fillId="6" borderId="4" xfId="0" applyFont="1" applyFill="1" applyBorder="1" applyAlignment="1">
      <alignment horizontal="left" vertical="center" wrapText="1"/>
    </xf>
    <xf numFmtId="0" fontId="60" fillId="16" borderId="0" xfId="0" applyFont="1" applyFill="1" applyAlignment="1">
      <alignment horizontal="center" vertical="center"/>
    </xf>
    <xf numFmtId="0" fontId="60" fillId="6" borderId="4" xfId="0" applyFont="1" applyFill="1" applyBorder="1" applyAlignment="1">
      <alignment horizontal="center" vertical="center"/>
    </xf>
    <xf numFmtId="0" fontId="61" fillId="18" borderId="18" xfId="0" applyFont="1" applyFill="1" applyBorder="1" applyAlignment="1">
      <alignment horizontal="center" vertical="center"/>
    </xf>
    <xf numFmtId="0" fontId="65" fillId="0" borderId="32" xfId="0" applyFont="1" applyBorder="1" applyAlignment="1">
      <alignment horizontal="center" vertical="center"/>
    </xf>
    <xf numFmtId="0" fontId="65" fillId="0" borderId="33" xfId="0" applyFont="1" applyBorder="1" applyAlignment="1">
      <alignment horizontal="center" vertical="center"/>
    </xf>
    <xf numFmtId="0" fontId="9" fillId="0" borderId="33" xfId="0" applyFont="1" applyBorder="1" applyAlignment="1">
      <alignment horizontal="center" vertical="center"/>
    </xf>
    <xf numFmtId="0" fontId="65" fillId="0" borderId="55" xfId="0" applyFont="1" applyBorder="1" applyAlignment="1">
      <alignment horizontal="center" vertical="center"/>
    </xf>
    <xf numFmtId="9" fontId="23" fillId="5" borderId="9" xfId="1" applyFont="1" applyFill="1" applyBorder="1" applyAlignment="1">
      <alignment horizontal="center" vertical="center"/>
    </xf>
    <xf numFmtId="9" fontId="23" fillId="5" borderId="0" xfId="1" applyFont="1" applyFill="1" applyBorder="1" applyAlignment="1">
      <alignment horizontal="center" vertical="center"/>
    </xf>
    <xf numFmtId="9" fontId="23" fillId="5" borderId="11" xfId="1" applyFont="1" applyFill="1" applyBorder="1" applyAlignment="1">
      <alignment horizontal="center" vertical="center"/>
    </xf>
    <xf numFmtId="9" fontId="23" fillId="5" borderId="1" xfId="1" applyFont="1" applyFill="1" applyBorder="1" applyAlignment="1">
      <alignment horizontal="center" vertical="center"/>
    </xf>
    <xf numFmtId="0" fontId="62" fillId="19" borderId="27" xfId="0" applyFont="1" applyFill="1" applyBorder="1" applyAlignment="1">
      <alignment horizontal="center" vertical="center"/>
    </xf>
    <xf numFmtId="0" fontId="27" fillId="19" borderId="1" xfId="0" applyFont="1" applyFill="1" applyBorder="1" applyAlignment="1">
      <alignment horizontal="left" vertical="center" wrapText="1"/>
    </xf>
    <xf numFmtId="0" fontId="27" fillId="19" borderId="28" xfId="0" applyFont="1" applyFill="1" applyBorder="1" applyAlignment="1">
      <alignment horizontal="left" vertical="center" wrapText="1"/>
    </xf>
    <xf numFmtId="0" fontId="62" fillId="19" borderId="8" xfId="0" applyFont="1" applyFill="1" applyBorder="1" applyAlignment="1">
      <alignment horizontal="center" vertical="center"/>
    </xf>
    <xf numFmtId="0" fontId="62" fillId="19" borderId="9" xfId="0" applyFont="1" applyFill="1" applyBorder="1" applyAlignment="1">
      <alignment horizontal="left" vertical="center" wrapText="1"/>
    </xf>
    <xf numFmtId="0" fontId="63" fillId="19" borderId="19" xfId="0" applyFont="1" applyFill="1" applyBorder="1" applyAlignment="1">
      <alignment horizontal="left" vertical="center" wrapText="1"/>
    </xf>
    <xf numFmtId="0" fontId="62" fillId="19" borderId="7" xfId="0" applyFont="1" applyFill="1" applyBorder="1" applyAlignment="1">
      <alignment horizontal="center" vertical="center"/>
    </xf>
    <xf numFmtId="0" fontId="62" fillId="19" borderId="0" xfId="0" applyFont="1" applyFill="1" applyAlignment="1">
      <alignment horizontal="left" vertical="center" wrapText="1"/>
    </xf>
    <xf numFmtId="0" fontId="63" fillId="19" borderId="22" xfId="0" applyFont="1" applyFill="1" applyBorder="1" applyAlignment="1">
      <alignment horizontal="left" vertical="center" wrapText="1"/>
    </xf>
    <xf numFmtId="0" fontId="62" fillId="19" borderId="10" xfId="0" applyFont="1" applyFill="1" applyBorder="1" applyAlignment="1">
      <alignment horizontal="center" vertical="center"/>
    </xf>
    <xf numFmtId="0" fontId="62" fillId="19" borderId="11" xfId="0" applyFont="1" applyFill="1" applyBorder="1" applyAlignment="1">
      <alignment horizontal="left" vertical="center" wrapText="1"/>
    </xf>
    <xf numFmtId="0" fontId="63" fillId="19" borderId="21" xfId="0" applyFont="1" applyFill="1" applyBorder="1" applyAlignment="1">
      <alignment horizontal="left" vertical="center" wrapText="1"/>
    </xf>
    <xf numFmtId="0" fontId="9" fillId="5" borderId="19" xfId="0" quotePrefix="1" applyFont="1" applyFill="1" applyBorder="1" applyAlignment="1">
      <alignment horizontal="center" vertical="center"/>
    </xf>
    <xf numFmtId="0" fontId="67" fillId="0" borderId="0" xfId="0" applyFont="1" applyAlignment="1">
      <alignment horizontal="left" vertical="center"/>
    </xf>
    <xf numFmtId="0" fontId="65" fillId="0" borderId="18" xfId="0" applyFont="1" applyBorder="1" applyAlignment="1">
      <alignment horizontal="left" vertical="center" wrapText="1"/>
    </xf>
    <xf numFmtId="0" fontId="68" fillId="0" borderId="18" xfId="0" applyFont="1" applyBorder="1" applyAlignment="1">
      <alignment horizontal="left" vertical="center" wrapText="1"/>
    </xf>
    <xf numFmtId="9" fontId="23" fillId="5" borderId="35" xfId="1" applyFont="1" applyFill="1" applyBorder="1" applyAlignment="1">
      <alignment horizontal="center" vertical="center"/>
    </xf>
    <xf numFmtId="9" fontId="23" fillId="5" borderId="36" xfId="1" applyFont="1" applyFill="1" applyBorder="1" applyAlignment="1">
      <alignment horizontal="center" vertical="center"/>
    </xf>
    <xf numFmtId="9" fontId="23" fillId="5" borderId="37" xfId="1" applyFont="1" applyFill="1" applyBorder="1" applyAlignment="1">
      <alignment horizontal="center" vertical="center"/>
    </xf>
    <xf numFmtId="9" fontId="23" fillId="5" borderId="30" xfId="1" applyFont="1" applyFill="1" applyBorder="1" applyAlignment="1">
      <alignment horizontal="center" vertical="center"/>
    </xf>
    <xf numFmtId="0" fontId="9" fillId="0" borderId="58" xfId="0" applyFont="1" applyBorder="1" applyAlignment="1">
      <alignment horizontal="center" vertical="center" wrapText="1"/>
    </xf>
    <xf numFmtId="165" fontId="8" fillId="7" borderId="50" xfId="1" applyNumberFormat="1" applyFont="1" applyFill="1" applyBorder="1" applyAlignment="1">
      <alignment horizontal="center" vertical="center" wrapText="1"/>
    </xf>
    <xf numFmtId="165" fontId="8" fillId="0" borderId="0" xfId="1" applyNumberFormat="1" applyFont="1" applyFill="1" applyBorder="1" applyAlignment="1">
      <alignment horizontal="center" vertical="top"/>
    </xf>
    <xf numFmtId="165" fontId="43" fillId="0" borderId="50" xfId="1" applyNumberFormat="1" applyFont="1" applyBorder="1" applyAlignment="1">
      <alignment horizontal="center" vertical="center" wrapText="1"/>
    </xf>
    <xf numFmtId="9" fontId="36" fillId="0" borderId="0" xfId="0" applyNumberFormat="1" applyFont="1" applyAlignment="1">
      <alignment horizontal="center" vertical="center"/>
    </xf>
    <xf numFmtId="9" fontId="35" fillId="4" borderId="52" xfId="0" applyNumberFormat="1" applyFont="1" applyFill="1" applyBorder="1" applyAlignment="1">
      <alignment horizontal="center" vertical="center"/>
    </xf>
    <xf numFmtId="9" fontId="35" fillId="0" borderId="0" xfId="0" applyNumberFormat="1" applyFont="1" applyAlignment="1">
      <alignment horizontal="center" vertical="center"/>
    </xf>
    <xf numFmtId="9" fontId="23" fillId="5" borderId="59" xfId="0" applyNumberFormat="1" applyFont="1" applyFill="1" applyBorder="1" applyAlignment="1">
      <alignment horizontal="center" vertical="center"/>
    </xf>
    <xf numFmtId="9" fontId="23" fillId="0" borderId="0" xfId="0" applyNumberFormat="1" applyFont="1" applyAlignment="1">
      <alignment horizontal="center" vertical="center"/>
    </xf>
    <xf numFmtId="9" fontId="35" fillId="4" borderId="59" xfId="0" applyNumberFormat="1" applyFont="1" applyFill="1" applyBorder="1" applyAlignment="1">
      <alignment horizontal="center" vertical="center"/>
    </xf>
    <xf numFmtId="165" fontId="9" fillId="0" borderId="1" xfId="1" quotePrefix="1" applyNumberFormat="1" applyFont="1" applyFill="1" applyBorder="1" applyAlignment="1" applyProtection="1">
      <alignment horizontal="center" vertical="center"/>
      <protection locked="0"/>
    </xf>
    <xf numFmtId="9" fontId="9" fillId="0" borderId="1" xfId="1" applyFont="1" applyFill="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20" fillId="2" borderId="0" xfId="0" applyFont="1" applyFill="1" applyAlignment="1" applyProtection="1">
      <alignment horizontal="center" vertical="center"/>
      <protection locked="0"/>
    </xf>
    <xf numFmtId="1" fontId="9" fillId="13" borderId="8" xfId="1" quotePrefix="1" applyNumberFormat="1" applyFont="1" applyFill="1" applyBorder="1" applyAlignment="1" applyProtection="1">
      <alignment horizontal="center" vertical="center"/>
      <protection locked="0"/>
    </xf>
    <xf numFmtId="2" fontId="9" fillId="0" borderId="9" xfId="1" applyNumberFormat="1" applyFont="1" applyFill="1" applyBorder="1" applyAlignment="1" applyProtection="1">
      <alignment horizontal="center" vertical="center"/>
      <protection locked="0"/>
    </xf>
    <xf numFmtId="165" fontId="9" fillId="0" borderId="7" xfId="1" quotePrefix="1"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1" fontId="9" fillId="0" borderId="7" xfId="0" quotePrefix="1" applyNumberFormat="1"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1" fontId="9" fillId="0" borderId="7" xfId="1" quotePrefix="1" applyNumberFormat="1" applyFont="1" applyFill="1" applyBorder="1" applyAlignment="1" applyProtection="1">
      <alignment horizontal="center" vertical="center"/>
      <protection locked="0"/>
    </xf>
    <xf numFmtId="1" fontId="9" fillId="0" borderId="0" xfId="1" applyNumberFormat="1" applyFont="1" applyFill="1" applyBorder="1" applyAlignment="1" applyProtection="1">
      <alignment horizontal="center" vertical="center"/>
      <protection locked="0"/>
    </xf>
    <xf numFmtId="9" fontId="9" fillId="0" borderId="11" xfId="1" applyFont="1" applyFill="1" applyBorder="1" applyAlignment="1" applyProtection="1">
      <alignment horizontal="center" vertical="center"/>
      <protection locked="0"/>
    </xf>
    <xf numFmtId="0" fontId="20" fillId="6" borderId="0" xfId="0" applyFont="1" applyFill="1" applyAlignment="1" applyProtection="1">
      <alignment horizontal="center" vertical="center"/>
      <protection locked="0"/>
    </xf>
    <xf numFmtId="0" fontId="41" fillId="0" borderId="7"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41" fillId="0" borderId="10"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165" fontId="9" fillId="0" borderId="27"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1" fontId="9" fillId="0" borderId="27" xfId="2" quotePrefix="1" applyNumberFormat="1" applyFont="1" applyFill="1" applyBorder="1" applyAlignment="1" applyProtection="1">
      <alignment horizontal="center" vertical="center"/>
      <protection locked="0"/>
    </xf>
    <xf numFmtId="0" fontId="9" fillId="8" borderId="1" xfId="0" applyFont="1" applyFill="1" applyBorder="1" applyAlignment="1" applyProtection="1">
      <alignment horizontal="center" vertical="center"/>
      <protection locked="0"/>
    </xf>
    <xf numFmtId="1" fontId="23" fillId="0" borderId="7" xfId="1" quotePrefix="1" applyNumberFormat="1" applyFont="1" applyFill="1" applyBorder="1" applyAlignment="1" applyProtection="1">
      <alignment horizontal="center" vertical="center"/>
      <protection locked="0"/>
    </xf>
    <xf numFmtId="1" fontId="23" fillId="0" borderId="0" xfId="1" applyNumberFormat="1" applyFont="1" applyFill="1" applyBorder="1" applyAlignment="1" applyProtection="1">
      <alignment horizontal="center" vertical="center"/>
      <protection locked="0"/>
    </xf>
    <xf numFmtId="165" fontId="23" fillId="0" borderId="10" xfId="1" applyNumberFormat="1" applyFont="1" applyFill="1" applyBorder="1" applyAlignment="1" applyProtection="1">
      <alignment horizontal="center" vertical="center"/>
      <protection locked="0"/>
    </xf>
    <xf numFmtId="165" fontId="9" fillId="0" borderId="9" xfId="1" quotePrefix="1" applyNumberFormat="1" applyFont="1" applyFill="1" applyBorder="1" applyAlignment="1" applyProtection="1">
      <alignment horizontal="center" vertical="center"/>
      <protection locked="0"/>
    </xf>
    <xf numFmtId="9" fontId="9" fillId="0" borderId="9" xfId="1" applyFont="1" applyFill="1" applyBorder="1" applyAlignment="1" applyProtection="1">
      <alignment horizontal="center" vertical="center"/>
      <protection locked="0"/>
    </xf>
    <xf numFmtId="165" fontId="23" fillId="0" borderId="7" xfId="1" applyNumberFormat="1" applyFont="1" applyFill="1" applyBorder="1" applyAlignment="1" applyProtection="1">
      <alignment horizontal="center" vertical="center"/>
      <protection locked="0"/>
    </xf>
    <xf numFmtId="0" fontId="23" fillId="5" borderId="10" xfId="0" quotePrefix="1" applyFont="1" applyFill="1" applyBorder="1" applyAlignment="1" applyProtection="1">
      <alignment horizontal="center" vertical="center"/>
      <protection locked="0"/>
    </xf>
    <xf numFmtId="0" fontId="23" fillId="5" borderId="11" xfId="0" quotePrefix="1" applyFont="1" applyFill="1" applyBorder="1" applyAlignment="1" applyProtection="1">
      <alignment horizontal="center" vertical="center"/>
      <protection locked="0"/>
    </xf>
    <xf numFmtId="0" fontId="9" fillId="5" borderId="8" xfId="0" quotePrefix="1" applyFont="1" applyFill="1" applyBorder="1" applyAlignment="1" applyProtection="1">
      <alignment horizontal="center" vertical="center"/>
      <protection locked="0"/>
    </xf>
    <xf numFmtId="0" fontId="9" fillId="5" borderId="9" xfId="0" quotePrefix="1" applyFont="1" applyFill="1" applyBorder="1" applyAlignment="1" applyProtection="1">
      <alignment horizontal="center" vertical="center"/>
      <protection locked="0"/>
    </xf>
    <xf numFmtId="9" fontId="23" fillId="0" borderId="0" xfId="1" applyFont="1" applyFill="1" applyBorder="1" applyAlignment="1" applyProtection="1">
      <alignment horizontal="center" vertical="center"/>
      <protection locked="0"/>
    </xf>
    <xf numFmtId="165" fontId="23" fillId="10" borderId="7" xfId="1" applyNumberFormat="1" applyFont="1" applyFill="1" applyBorder="1" applyAlignment="1" applyProtection="1">
      <alignment horizontal="center" vertical="center"/>
      <protection locked="0"/>
    </xf>
    <xf numFmtId="0" fontId="23" fillId="5" borderId="7" xfId="0" quotePrefix="1" applyFont="1" applyFill="1" applyBorder="1" applyAlignment="1" applyProtection="1">
      <alignment horizontal="center" vertical="center"/>
      <protection locked="0"/>
    </xf>
    <xf numFmtId="0" fontId="23" fillId="5" borderId="0" xfId="0" quotePrefix="1" applyFont="1" applyFill="1" applyAlignment="1" applyProtection="1">
      <alignment horizontal="center" vertical="center"/>
      <protection locked="0"/>
    </xf>
    <xf numFmtId="1" fontId="23" fillId="0" borderId="7" xfId="0" applyNumberFormat="1" applyFont="1" applyBorder="1" applyAlignment="1" applyProtection="1">
      <alignment horizontal="center" vertical="center"/>
      <protection locked="0"/>
    </xf>
    <xf numFmtId="165" fontId="9" fillId="0" borderId="27" xfId="1" applyNumberFormat="1" applyFont="1" applyFill="1" applyBorder="1" applyAlignment="1" applyProtection="1">
      <alignment horizontal="center" vertical="center"/>
      <protection locked="0"/>
    </xf>
    <xf numFmtId="165" fontId="9" fillId="0" borderId="1" xfId="1" applyNumberFormat="1" applyFont="1" applyFill="1" applyBorder="1" applyAlignment="1" applyProtection="1">
      <alignment horizontal="center" vertical="center"/>
      <protection locked="0"/>
    </xf>
    <xf numFmtId="0" fontId="22" fillId="0" borderId="27" xfId="0" quotePrefix="1" applyFont="1" applyBorder="1" applyAlignment="1" applyProtection="1">
      <alignment horizontal="center" vertical="center"/>
      <protection locked="0"/>
    </xf>
    <xf numFmtId="0" fontId="22" fillId="0" borderId="1" xfId="0" quotePrefix="1" applyFont="1" applyBorder="1" applyAlignment="1" applyProtection="1">
      <alignment horizontal="center" vertical="center"/>
      <protection locked="0"/>
    </xf>
    <xf numFmtId="0" fontId="23" fillId="0" borderId="7" xfId="0" applyFont="1" applyBorder="1" applyAlignment="1" applyProtection="1">
      <alignment horizontal="center" vertical="center"/>
      <protection locked="0"/>
    </xf>
    <xf numFmtId="0" fontId="23" fillId="0" borderId="10" xfId="0" applyFont="1" applyBorder="1" applyAlignment="1" applyProtection="1">
      <alignment horizontal="center" vertical="center"/>
      <protection locked="0"/>
    </xf>
    <xf numFmtId="165" fontId="9" fillId="13" borderId="27" xfId="1" applyNumberFormat="1" applyFont="1" applyFill="1" applyBorder="1" applyAlignment="1" applyProtection="1">
      <alignment horizontal="center" vertical="center"/>
      <protection locked="0"/>
    </xf>
    <xf numFmtId="164" fontId="41" fillId="0" borderId="7" xfId="0" applyNumberFormat="1" applyFont="1" applyBorder="1" applyAlignment="1" applyProtection="1">
      <alignment horizontal="center" vertical="center"/>
      <protection locked="0"/>
    </xf>
    <xf numFmtId="164" fontId="23" fillId="0" borderId="7" xfId="0" applyNumberFormat="1" applyFont="1" applyBorder="1" applyAlignment="1" applyProtection="1">
      <alignment horizontal="center" vertical="center"/>
      <protection locked="0"/>
    </xf>
    <xf numFmtId="164" fontId="23" fillId="0" borderId="10" xfId="0" applyNumberFormat="1" applyFont="1" applyBorder="1" applyAlignment="1" applyProtection="1">
      <alignment horizontal="center" vertical="center"/>
      <protection locked="0"/>
    </xf>
    <xf numFmtId="1" fontId="9" fillId="0" borderId="1" xfId="1" applyNumberFormat="1" applyFont="1" applyFill="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165" fontId="9" fillId="0" borderId="10" xfId="1" applyNumberFormat="1" applyFont="1" applyFill="1" applyBorder="1" applyAlignment="1" applyProtection="1">
      <alignment horizontal="center" vertical="center"/>
      <protection locked="0"/>
    </xf>
    <xf numFmtId="165" fontId="9" fillId="0" borderId="11" xfId="1" applyNumberFormat="1" applyFont="1" applyFill="1" applyBorder="1" applyAlignment="1" applyProtection="1">
      <alignment horizontal="center" vertical="center"/>
      <protection locked="0"/>
    </xf>
    <xf numFmtId="164" fontId="41" fillId="0" borderId="10" xfId="0" applyNumberFormat="1" applyFont="1" applyBorder="1" applyAlignment="1" applyProtection="1">
      <alignment horizontal="center" vertical="center"/>
      <protection locked="0"/>
    </xf>
    <xf numFmtId="9" fontId="9" fillId="0" borderId="10" xfId="1" applyFont="1" applyFill="1" applyBorder="1" applyAlignment="1" applyProtection="1">
      <alignment horizontal="center" vertical="center"/>
      <protection locked="0"/>
    </xf>
    <xf numFmtId="1" fontId="9" fillId="0" borderId="27" xfId="0" quotePrefix="1" applyNumberFormat="1"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20" fillId="6" borderId="4" xfId="0" applyFont="1" applyFill="1" applyBorder="1" applyAlignment="1" applyProtection="1">
      <alignment horizontal="center" vertical="center"/>
      <protection locked="0"/>
    </xf>
    <xf numFmtId="9" fontId="40" fillId="5" borderId="28" xfId="1" applyFont="1" applyFill="1" applyBorder="1" applyAlignment="1" applyProtection="1">
      <alignment horizontal="left" vertical="center" wrapText="1"/>
    </xf>
    <xf numFmtId="0" fontId="9" fillId="4" borderId="23" xfId="0" applyFont="1" applyFill="1" applyBorder="1" applyAlignment="1" applyProtection="1">
      <alignment horizontal="center" vertical="center" wrapText="1"/>
      <protection locked="0"/>
    </xf>
    <xf numFmtId="0" fontId="21" fillId="3" borderId="0" xfId="0" applyFont="1" applyFill="1" applyAlignment="1" applyProtection="1">
      <alignment horizontal="left" vertical="center" wrapText="1"/>
      <protection locked="0"/>
    </xf>
    <xf numFmtId="0" fontId="25" fillId="5" borderId="1" xfId="0" applyFont="1" applyFill="1" applyBorder="1" applyAlignment="1" applyProtection="1">
      <alignment vertical="center" wrapText="1"/>
      <protection locked="0"/>
    </xf>
    <xf numFmtId="0" fontId="17" fillId="0" borderId="0" xfId="0" applyFont="1" applyAlignment="1" applyProtection="1">
      <alignment horizontal="left" vertical="center" wrapText="1"/>
      <protection locked="0"/>
    </xf>
    <xf numFmtId="0" fontId="21" fillId="2" borderId="0" xfId="0" applyFont="1" applyFill="1" applyAlignment="1" applyProtection="1">
      <alignment horizontal="left" vertical="center" wrapText="1"/>
      <protection locked="0"/>
    </xf>
    <xf numFmtId="0" fontId="57" fillId="0" borderId="0" xfId="0" applyFont="1" applyAlignment="1" applyProtection="1">
      <alignment vertical="center" wrapText="1"/>
      <protection locked="0"/>
    </xf>
    <xf numFmtId="0" fontId="21" fillId="6" borderId="0" xfId="0" applyFont="1" applyFill="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33" fillId="5" borderId="9" xfId="0" applyFont="1" applyFill="1" applyBorder="1" applyAlignment="1" applyProtection="1">
      <alignment horizontal="left" vertical="center" wrapText="1"/>
      <protection locked="0"/>
    </xf>
    <xf numFmtId="0" fontId="9" fillId="4" borderId="2" xfId="0" applyFont="1" applyFill="1" applyBorder="1" applyAlignment="1" applyProtection="1">
      <alignment horizontal="center" vertical="center" wrapText="1"/>
      <protection locked="0"/>
    </xf>
    <xf numFmtId="0" fontId="20" fillId="3" borderId="0" xfId="0" applyFont="1" applyFill="1" applyAlignment="1" applyProtection="1">
      <alignment horizontal="center" vertical="center"/>
      <protection locked="0"/>
    </xf>
    <xf numFmtId="0" fontId="27" fillId="5" borderId="0" xfId="0" applyFont="1" applyFill="1" applyAlignment="1" applyProtection="1">
      <alignment vertical="center" wrapText="1"/>
      <protection locked="0"/>
    </xf>
    <xf numFmtId="0" fontId="9" fillId="0" borderId="7" xfId="0" applyFont="1" applyBorder="1" applyAlignment="1" applyProtection="1">
      <alignment horizontal="center" vertical="center"/>
      <protection locked="0"/>
    </xf>
    <xf numFmtId="1" fontId="9" fillId="0" borderId="0" xfId="0" applyNumberFormat="1" applyFont="1" applyAlignment="1" applyProtection="1">
      <alignment horizontal="center" vertical="center"/>
      <protection locked="0"/>
    </xf>
    <xf numFmtId="0" fontId="19" fillId="5" borderId="28" xfId="0" applyFont="1" applyFill="1" applyBorder="1" applyAlignment="1" applyProtection="1">
      <alignment vertical="center" wrapText="1"/>
      <protection locked="0"/>
    </xf>
    <xf numFmtId="1" fontId="23" fillId="0" borderId="11" xfId="1" applyNumberFormat="1" applyFont="1" applyFill="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1" fontId="9" fillId="0" borderId="9" xfId="0" applyNumberFormat="1" applyFont="1" applyBorder="1" applyAlignment="1" applyProtection="1">
      <alignment horizontal="center" vertical="center"/>
      <protection locked="0"/>
    </xf>
    <xf numFmtId="0" fontId="19" fillId="0" borderId="0" xfId="0" applyFont="1" applyAlignment="1" applyProtection="1">
      <alignment vertical="center" wrapText="1"/>
      <protection locked="0"/>
    </xf>
    <xf numFmtId="165" fontId="23" fillId="0" borderId="0" xfId="1" applyNumberFormat="1" applyFont="1" applyFill="1" applyBorder="1" applyAlignment="1" applyProtection="1">
      <alignment horizontal="center" vertical="center"/>
      <protection locked="0"/>
    </xf>
    <xf numFmtId="0" fontId="42" fillId="0" borderId="11" xfId="3" applyFont="1" applyFill="1" applyBorder="1" applyAlignment="1" applyProtection="1">
      <alignment vertical="center" wrapText="1"/>
      <protection locked="0"/>
    </xf>
    <xf numFmtId="0" fontId="19" fillId="5" borderId="0" xfId="0" applyFont="1" applyFill="1" applyAlignment="1" applyProtection="1">
      <alignment vertical="center" wrapText="1"/>
      <protection locked="0"/>
    </xf>
    <xf numFmtId="0" fontId="27" fillId="5" borderId="9" xfId="0" applyFont="1" applyFill="1" applyBorder="1" applyAlignment="1" applyProtection="1">
      <alignment vertical="center" wrapText="1"/>
      <protection locked="0"/>
    </xf>
    <xf numFmtId="1" fontId="9" fillId="0" borderId="8" xfId="0" applyNumberFormat="1"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25" fillId="0" borderId="0" xfId="0" applyFont="1" applyAlignment="1" applyProtection="1">
      <alignment vertical="center" wrapText="1"/>
      <protection locked="0"/>
    </xf>
    <xf numFmtId="0" fontId="42" fillId="0" borderId="0" xfId="3" applyFont="1" applyFill="1" applyBorder="1" applyAlignment="1" applyProtection="1">
      <alignment vertical="center" wrapText="1"/>
      <protection locked="0"/>
    </xf>
    <xf numFmtId="0" fontId="25" fillId="0" borderId="11" xfId="0" applyFont="1" applyBorder="1" applyAlignment="1" applyProtection="1">
      <alignment vertical="center" wrapText="1"/>
      <protection locked="0"/>
    </xf>
    <xf numFmtId="0" fontId="25" fillId="5" borderId="28" xfId="0" applyFont="1" applyFill="1" applyBorder="1" applyAlignment="1" applyProtection="1">
      <alignment vertical="center" wrapText="1"/>
      <protection locked="0"/>
    </xf>
    <xf numFmtId="0" fontId="19" fillId="5" borderId="1" xfId="0" applyFont="1" applyFill="1" applyBorder="1" applyAlignment="1" applyProtection="1">
      <alignment vertical="center" wrapText="1"/>
      <protection locked="0"/>
    </xf>
    <xf numFmtId="0" fontId="17" fillId="0" borderId="22" xfId="0" applyFont="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9" fillId="0" borderId="22" xfId="0" applyFont="1" applyBorder="1" applyAlignment="1" applyProtection="1">
      <alignment horizontal="left" vertical="center" wrapText="1"/>
      <protection locked="0"/>
    </xf>
    <xf numFmtId="0" fontId="27" fillId="5" borderId="19" xfId="0" applyFont="1" applyFill="1" applyBorder="1" applyAlignment="1" applyProtection="1">
      <alignment vertical="center" wrapText="1"/>
      <protection locked="0"/>
    </xf>
    <xf numFmtId="0" fontId="25" fillId="0" borderId="22" xfId="0" applyFont="1" applyBorder="1" applyAlignment="1" applyProtection="1">
      <alignment vertical="center" wrapText="1"/>
      <protection locked="0"/>
    </xf>
    <xf numFmtId="0" fontId="25" fillId="0" borderId="21" xfId="0" applyFont="1" applyBorder="1" applyAlignment="1" applyProtection="1">
      <alignment vertical="center" wrapText="1"/>
      <protection locked="0"/>
    </xf>
    <xf numFmtId="0" fontId="25" fillId="0" borderId="28" xfId="0" applyFont="1" applyBorder="1" applyAlignment="1" applyProtection="1">
      <alignment vertical="center" wrapText="1"/>
      <protection locked="0"/>
    </xf>
    <xf numFmtId="0" fontId="21" fillId="6" borderId="4" xfId="0" applyFont="1" applyFill="1" applyBorder="1" applyAlignment="1" applyProtection="1">
      <alignment horizontal="left" vertical="center" wrapText="1"/>
      <protection locked="0"/>
    </xf>
    <xf numFmtId="0" fontId="25" fillId="5" borderId="19" xfId="0" applyFont="1" applyFill="1" applyBorder="1" applyAlignment="1" applyProtection="1">
      <alignment vertical="center" wrapText="1"/>
      <protection locked="0"/>
    </xf>
    <xf numFmtId="0" fontId="43" fillId="0" borderId="8" xfId="0" applyFont="1" applyBorder="1" applyAlignment="1" applyProtection="1">
      <alignment horizontal="center" vertical="center"/>
      <protection locked="0"/>
    </xf>
    <xf numFmtId="0" fontId="43" fillId="0" borderId="9" xfId="0" applyFont="1" applyBorder="1" applyAlignment="1" applyProtection="1">
      <alignment horizontal="center" vertical="center"/>
      <protection locked="0"/>
    </xf>
    <xf numFmtId="0" fontId="0" fillId="0" borderId="27" xfId="0" applyBorder="1" applyAlignment="1">
      <alignment horizontal="center" vertical="center"/>
    </xf>
    <xf numFmtId="0" fontId="19" fillId="5" borderId="1" xfId="0" applyFont="1" applyFill="1" applyBorder="1" applyAlignment="1" applyProtection="1">
      <alignment horizontal="left" vertical="center" wrapText="1"/>
      <protection locked="0"/>
    </xf>
    <xf numFmtId="0" fontId="33" fillId="0" borderId="0" xfId="0" applyFont="1" applyAlignment="1" applyProtection="1">
      <alignment vertical="center" wrapText="1"/>
      <protection locked="0"/>
    </xf>
    <xf numFmtId="0" fontId="13" fillId="4" borderId="0" xfId="0" applyFont="1" applyFill="1" applyAlignment="1">
      <alignment horizontal="center" vertical="top"/>
    </xf>
    <xf numFmtId="0" fontId="13" fillId="4" borderId="60" xfId="0" applyFont="1" applyFill="1" applyBorder="1" applyAlignment="1">
      <alignment horizontal="center" vertical="top"/>
    </xf>
    <xf numFmtId="0" fontId="26" fillId="4" borderId="1" xfId="0" applyFont="1" applyFill="1" applyBorder="1" applyAlignment="1">
      <alignment horizontal="center" vertical="center" wrapText="1"/>
    </xf>
    <xf numFmtId="0" fontId="0" fillId="0" borderId="0" xfId="0" applyAlignment="1">
      <alignment horizontal="center" vertical="center" wrapText="1"/>
    </xf>
    <xf numFmtId="0" fontId="3" fillId="0" borderId="0" xfId="0" applyFont="1" applyAlignment="1">
      <alignment vertical="center" wrapText="1"/>
    </xf>
    <xf numFmtId="0" fontId="69" fillId="20" borderId="30" xfId="0" applyFont="1" applyFill="1" applyBorder="1" applyAlignment="1">
      <alignment horizontal="left" vertical="top" wrapText="1"/>
    </xf>
    <xf numFmtId="166" fontId="70" fillId="20" borderId="30" xfId="0" applyNumberFormat="1" applyFont="1" applyFill="1" applyBorder="1" applyAlignment="1">
      <alignment horizontal="right" vertical="top"/>
    </xf>
    <xf numFmtId="0" fontId="69" fillId="20" borderId="35" xfId="0" applyFont="1" applyFill="1" applyBorder="1" applyAlignment="1">
      <alignment horizontal="left" vertical="top" wrapText="1"/>
    </xf>
    <xf numFmtId="0" fontId="0" fillId="0" borderId="30" xfId="0" applyBorder="1" applyAlignment="1">
      <alignment horizontal="center" vertical="center" wrapText="1"/>
    </xf>
    <xf numFmtId="0" fontId="69" fillId="0" borderId="30" xfId="0" applyFont="1" applyBorder="1" applyAlignment="1">
      <alignment horizontal="left" vertical="top" wrapText="1"/>
    </xf>
    <xf numFmtId="0" fontId="69" fillId="0" borderId="35" xfId="0" applyFont="1" applyBorder="1" applyAlignment="1">
      <alignment horizontal="left" vertical="top" wrapText="1"/>
    </xf>
    <xf numFmtId="2" fontId="41" fillId="0" borderId="7" xfId="0" applyNumberFormat="1" applyFont="1" applyBorder="1" applyAlignment="1" applyProtection="1">
      <alignment horizontal="center" vertical="center"/>
      <protection locked="0"/>
    </xf>
    <xf numFmtId="2" fontId="23" fillId="0" borderId="0" xfId="0" applyNumberFormat="1" applyFont="1" applyAlignment="1" applyProtection="1">
      <alignment horizontal="center" vertical="center"/>
      <protection locked="0"/>
    </xf>
    <xf numFmtId="2" fontId="23" fillId="0" borderId="7" xfId="0" applyNumberFormat="1" applyFont="1" applyBorder="1" applyAlignment="1" applyProtection="1">
      <alignment horizontal="center" vertical="center"/>
      <protection locked="0"/>
    </xf>
    <xf numFmtId="2" fontId="23" fillId="0" borderId="10" xfId="0" applyNumberFormat="1" applyFont="1" applyBorder="1" applyAlignment="1" applyProtection="1">
      <alignment horizontal="center" vertical="center"/>
      <protection locked="0"/>
    </xf>
    <xf numFmtId="2" fontId="41" fillId="0" borderId="10" xfId="0" applyNumberFormat="1" applyFont="1" applyBorder="1" applyAlignment="1" applyProtection="1">
      <alignment horizontal="center" vertical="center"/>
      <protection locked="0"/>
    </xf>
    <xf numFmtId="9" fontId="23" fillId="0" borderId="7" xfId="1" applyFont="1" applyFill="1" applyBorder="1" applyAlignment="1" applyProtection="1">
      <alignment horizontal="center" vertical="center"/>
      <protection locked="0"/>
    </xf>
    <xf numFmtId="0" fontId="18" fillId="10" borderId="8" xfId="0" applyFont="1" applyFill="1" applyBorder="1" applyAlignment="1">
      <alignment horizontal="center" vertical="center"/>
    </xf>
    <xf numFmtId="0" fontId="33" fillId="10" borderId="9" xfId="0" applyFont="1" applyFill="1" applyBorder="1" applyAlignment="1">
      <alignment vertical="center" wrapText="1"/>
    </xf>
    <xf numFmtId="0" fontId="33" fillId="10" borderId="19" xfId="0" applyFont="1" applyFill="1" applyBorder="1" applyAlignment="1">
      <alignment vertical="center" wrapText="1"/>
    </xf>
    <xf numFmtId="0" fontId="25" fillId="10" borderId="8" xfId="0" applyFont="1" applyFill="1" applyBorder="1" applyAlignment="1" applyProtection="1">
      <alignment vertical="center" wrapText="1"/>
      <protection locked="0"/>
    </xf>
    <xf numFmtId="0" fontId="18" fillId="10" borderId="7" xfId="0" applyFont="1" applyFill="1" applyBorder="1" applyAlignment="1">
      <alignment horizontal="center" vertical="center"/>
    </xf>
    <xf numFmtId="0" fontId="33" fillId="10" borderId="0" xfId="0" applyFont="1" applyFill="1" applyAlignment="1">
      <alignment vertical="center" wrapText="1"/>
    </xf>
    <xf numFmtId="0" fontId="33" fillId="10" borderId="22" xfId="0" applyFont="1" applyFill="1" applyBorder="1" applyAlignment="1">
      <alignment vertical="center" wrapText="1"/>
    </xf>
    <xf numFmtId="0" fontId="25" fillId="10" borderId="7" xfId="0" applyFont="1" applyFill="1" applyBorder="1" applyAlignment="1" applyProtection="1">
      <alignment vertical="center" wrapText="1"/>
      <protection locked="0"/>
    </xf>
    <xf numFmtId="0" fontId="19" fillId="0" borderId="11" xfId="0" applyFont="1" applyBorder="1" applyAlignment="1" applyProtection="1">
      <alignment vertical="center" wrapText="1"/>
      <protection locked="0"/>
    </xf>
    <xf numFmtId="0" fontId="38" fillId="5" borderId="30" xfId="0" applyFont="1" applyFill="1" applyBorder="1" applyAlignment="1" applyProtection="1">
      <alignment horizontal="center" vertical="center" wrapText="1"/>
      <protection locked="0"/>
    </xf>
    <xf numFmtId="0" fontId="9" fillId="5" borderId="36" xfId="0" applyFont="1" applyFill="1" applyBorder="1" applyAlignment="1" applyProtection="1">
      <alignment horizontal="center" vertical="center" wrapText="1"/>
      <protection locked="0"/>
    </xf>
    <xf numFmtId="0" fontId="38" fillId="0" borderId="36" xfId="0" applyFont="1" applyBorder="1" applyAlignment="1" applyProtection="1">
      <alignment horizontal="center" vertical="center" wrapText="1"/>
      <protection locked="0"/>
    </xf>
    <xf numFmtId="0" fontId="38" fillId="0" borderId="37" xfId="0" applyFont="1" applyBorder="1" applyAlignment="1" applyProtection="1">
      <alignment horizontal="center" vertical="center" wrapText="1"/>
      <protection locked="0"/>
    </xf>
    <xf numFmtId="0" fontId="27" fillId="10" borderId="27" xfId="0" applyFont="1" applyFill="1" applyBorder="1" applyAlignment="1">
      <alignment horizontal="center" vertical="center"/>
    </xf>
    <xf numFmtId="0" fontId="9" fillId="5" borderId="35" xfId="0" applyFont="1" applyFill="1" applyBorder="1" applyAlignment="1" applyProtection="1">
      <alignment horizontal="center" vertical="center" wrapText="1"/>
      <protection locked="0"/>
    </xf>
    <xf numFmtId="0" fontId="38" fillId="5" borderId="36" xfId="0" applyFont="1" applyFill="1" applyBorder="1" applyAlignment="1" applyProtection="1">
      <alignment horizontal="center" vertical="center" wrapText="1"/>
      <protection locked="0"/>
    </xf>
    <xf numFmtId="0" fontId="35" fillId="0" borderId="36" xfId="0" applyFont="1" applyBorder="1" applyAlignment="1" applyProtection="1">
      <alignment horizontal="center" vertical="center" wrapText="1"/>
      <protection locked="0"/>
    </xf>
    <xf numFmtId="0" fontId="17" fillId="0" borderId="36" xfId="0" applyFont="1" applyBorder="1" applyAlignment="1" applyProtection="1">
      <alignment horizontal="center" vertical="center" wrapText="1"/>
      <protection locked="0"/>
    </xf>
    <xf numFmtId="0" fontId="35" fillId="5" borderId="30" xfId="0" applyFont="1" applyFill="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21" fillId="2" borderId="0" xfId="0"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5" borderId="9" xfId="0" applyFont="1" applyFill="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11" xfId="0" applyFont="1" applyBorder="1" applyAlignment="1" applyProtection="1">
      <alignment horizontal="center" vertical="center" wrapText="1"/>
      <protection locked="0"/>
    </xf>
    <xf numFmtId="0" fontId="35" fillId="5" borderId="1" xfId="0" applyFont="1" applyFill="1" applyBorder="1" applyAlignment="1" applyProtection="1">
      <alignment horizontal="center" vertical="center" wrapText="1"/>
      <protection locked="0"/>
    </xf>
    <xf numFmtId="0" fontId="38" fillId="5" borderId="1" xfId="0" applyFont="1" applyFill="1" applyBorder="1" applyAlignment="1" applyProtection="1">
      <alignment horizontal="center" vertical="center" wrapText="1"/>
      <protection locked="0"/>
    </xf>
    <xf numFmtId="0" fontId="33" fillId="10" borderId="1" xfId="0" applyFont="1" applyFill="1" applyBorder="1" applyAlignment="1">
      <alignment vertical="center" wrapText="1"/>
    </xf>
    <xf numFmtId="0" fontId="25" fillId="10" borderId="28" xfId="0" applyFont="1" applyFill="1" applyBorder="1" applyAlignment="1" applyProtection="1">
      <alignment vertical="center" wrapText="1"/>
      <protection locked="0"/>
    </xf>
    <xf numFmtId="0" fontId="35" fillId="10" borderId="1" xfId="0" applyFont="1" applyFill="1" applyBorder="1" applyAlignment="1" applyProtection="1">
      <alignment horizontal="center" vertical="center" wrapText="1"/>
      <protection locked="0"/>
    </xf>
    <xf numFmtId="0" fontId="35" fillId="10" borderId="11" xfId="0" applyFont="1" applyFill="1" applyBorder="1" applyAlignment="1" applyProtection="1">
      <alignment horizontal="center" vertical="center" wrapText="1"/>
      <protection locked="0"/>
    </xf>
    <xf numFmtId="0" fontId="19" fillId="10" borderId="19" xfId="0" applyFont="1" applyFill="1" applyBorder="1" applyAlignment="1" applyProtection="1">
      <alignment vertical="center" wrapText="1"/>
      <protection locked="0"/>
    </xf>
    <xf numFmtId="0" fontId="38" fillId="10" borderId="30" xfId="0" applyFont="1" applyFill="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21" fillId="6" borderId="4" xfId="0" applyFont="1" applyFill="1" applyBorder="1" applyAlignment="1" applyProtection="1">
      <alignment horizontal="center" vertical="center" wrapText="1"/>
      <protection locked="0"/>
    </xf>
    <xf numFmtId="9" fontId="23" fillId="0" borderId="0" xfId="1" quotePrefix="1" applyFont="1" applyFill="1" applyBorder="1" applyAlignment="1" applyProtection="1">
      <alignment horizontal="center" vertical="center"/>
      <protection locked="0"/>
    </xf>
    <xf numFmtId="0" fontId="23" fillId="0" borderId="28" xfId="0" quotePrefix="1" applyFont="1" applyBorder="1" applyAlignment="1">
      <alignment horizontal="center" vertical="center"/>
    </xf>
    <xf numFmtId="1" fontId="9" fillId="0" borderId="0" xfId="1" quotePrefix="1" applyNumberFormat="1" applyFont="1" applyFill="1" applyBorder="1" applyAlignment="1" applyProtection="1">
      <alignment horizontal="center" vertical="center"/>
      <protection locked="0"/>
    </xf>
    <xf numFmtId="9" fontId="9" fillId="0" borderId="1" xfId="1" quotePrefix="1" applyFont="1" applyFill="1" applyBorder="1" applyAlignment="1" applyProtection="1">
      <alignment horizontal="center" vertical="center"/>
      <protection locked="0"/>
    </xf>
    <xf numFmtId="165" fontId="9" fillId="13" borderId="27" xfId="1" quotePrefix="1" applyNumberFormat="1" applyFont="1" applyFill="1" applyBorder="1" applyAlignment="1" applyProtection="1">
      <alignment horizontal="center" vertical="center"/>
      <protection locked="0"/>
    </xf>
    <xf numFmtId="0" fontId="24" fillId="21" borderId="10" xfId="0" applyFont="1" applyFill="1" applyBorder="1" applyAlignment="1">
      <alignment horizontal="center" vertical="center"/>
    </xf>
    <xf numFmtId="0" fontId="25" fillId="21" borderId="11" xfId="0" applyFont="1" applyFill="1" applyBorder="1" applyAlignment="1">
      <alignment vertical="center" wrapText="1"/>
    </xf>
    <xf numFmtId="0" fontId="19" fillId="21" borderId="11" xfId="0" applyFont="1" applyFill="1" applyBorder="1" applyAlignment="1">
      <alignment vertical="center" wrapText="1"/>
    </xf>
    <xf numFmtId="0" fontId="19" fillId="21" borderId="11" xfId="0" applyFont="1" applyFill="1" applyBorder="1" applyAlignment="1" applyProtection="1">
      <alignment horizontal="left" vertical="center" wrapText="1"/>
      <protection locked="0"/>
    </xf>
    <xf numFmtId="0" fontId="23" fillId="21" borderId="11" xfId="0" applyFont="1" applyFill="1" applyBorder="1" applyAlignment="1" applyProtection="1">
      <alignment horizontal="center" vertical="center"/>
      <protection locked="0"/>
    </xf>
    <xf numFmtId="0" fontId="32" fillId="21" borderId="21" xfId="0" applyFont="1" applyFill="1" applyBorder="1" applyAlignment="1">
      <alignment horizontal="left" vertical="center" wrapText="1"/>
    </xf>
    <xf numFmtId="0" fontId="0" fillId="21" borderId="0" xfId="0" applyFill="1" applyAlignment="1">
      <alignment vertical="center"/>
    </xf>
    <xf numFmtId="0" fontId="73" fillId="0" borderId="10" xfId="0" applyFont="1" applyBorder="1" applyAlignment="1" applyProtection="1">
      <alignment horizontal="center" vertical="center"/>
      <protection locked="0"/>
    </xf>
    <xf numFmtId="0" fontId="24" fillId="22" borderId="10" xfId="0" applyFont="1" applyFill="1" applyBorder="1" applyAlignment="1">
      <alignment horizontal="center" vertical="center"/>
    </xf>
    <xf numFmtId="0" fontId="25" fillId="22" borderId="11" xfId="0" applyFont="1" applyFill="1" applyBorder="1" applyAlignment="1">
      <alignment vertical="center" wrapText="1"/>
    </xf>
    <xf numFmtId="0" fontId="19" fillId="22" borderId="11" xfId="0" applyFont="1" applyFill="1" applyBorder="1" applyAlignment="1">
      <alignment vertical="center" wrapText="1"/>
    </xf>
    <xf numFmtId="0" fontId="19" fillId="22" borderId="11" xfId="0" applyFont="1" applyFill="1" applyBorder="1" applyAlignment="1" applyProtection="1">
      <alignment horizontal="left" vertical="center" wrapText="1"/>
      <protection locked="0"/>
    </xf>
    <xf numFmtId="0" fontId="23" fillId="22" borderId="11" xfId="0" applyFont="1" applyFill="1" applyBorder="1" applyAlignment="1" applyProtection="1">
      <alignment horizontal="center" vertical="center"/>
      <protection locked="0"/>
    </xf>
    <xf numFmtId="0" fontId="32" fillId="22" borderId="21" xfId="0" applyFont="1" applyFill="1" applyBorder="1" applyAlignment="1">
      <alignment horizontal="left" vertical="center" wrapText="1"/>
    </xf>
    <xf numFmtId="0" fontId="0" fillId="22" borderId="0" xfId="0" applyFill="1" applyAlignment="1">
      <alignment vertical="center"/>
    </xf>
    <xf numFmtId="0" fontId="24" fillId="23" borderId="10" xfId="0" applyFont="1" applyFill="1" applyBorder="1" applyAlignment="1">
      <alignment horizontal="center" vertical="center"/>
    </xf>
    <xf numFmtId="0" fontId="25" fillId="23" borderId="11" xfId="0" applyFont="1" applyFill="1" applyBorder="1" applyAlignment="1">
      <alignment vertical="center" wrapText="1"/>
    </xf>
    <xf numFmtId="0" fontId="19" fillId="23" borderId="11" xfId="0" applyFont="1" applyFill="1" applyBorder="1" applyAlignment="1">
      <alignment vertical="center" wrapText="1"/>
    </xf>
    <xf numFmtId="0" fontId="19" fillId="23" borderId="11" xfId="0" applyFont="1" applyFill="1" applyBorder="1" applyAlignment="1" applyProtection="1">
      <alignment horizontal="left" vertical="center" wrapText="1"/>
      <protection locked="0"/>
    </xf>
    <xf numFmtId="0" fontId="23" fillId="23" borderId="11" xfId="0" applyFont="1" applyFill="1" applyBorder="1" applyAlignment="1" applyProtection="1">
      <alignment horizontal="center" vertical="center"/>
      <protection locked="0"/>
    </xf>
    <xf numFmtId="0" fontId="32" fillId="23" borderId="21" xfId="0" applyFont="1" applyFill="1" applyBorder="1" applyAlignment="1">
      <alignment horizontal="left" vertical="center" wrapText="1"/>
    </xf>
    <xf numFmtId="0" fontId="0" fillId="23" borderId="0" xfId="0" applyFill="1" applyAlignment="1">
      <alignment vertical="center"/>
    </xf>
    <xf numFmtId="0" fontId="24" fillId="24" borderId="10" xfId="0" applyFont="1" applyFill="1" applyBorder="1" applyAlignment="1">
      <alignment horizontal="center" vertical="center"/>
    </xf>
    <xf numFmtId="0" fontId="25" fillId="24" borderId="11" xfId="0" applyFont="1" applyFill="1" applyBorder="1" applyAlignment="1">
      <alignment vertical="center" wrapText="1"/>
    </xf>
    <xf numFmtId="0" fontId="19" fillId="24" borderId="11" xfId="0" applyFont="1" applyFill="1" applyBorder="1" applyAlignment="1">
      <alignment vertical="center" wrapText="1"/>
    </xf>
    <xf numFmtId="0" fontId="19" fillId="24" borderId="11" xfId="0" applyFont="1" applyFill="1" applyBorder="1" applyAlignment="1" applyProtection="1">
      <alignment horizontal="left" vertical="center" wrapText="1"/>
      <protection locked="0"/>
    </xf>
    <xf numFmtId="0" fontId="23" fillId="24" borderId="11" xfId="0" applyFont="1" applyFill="1" applyBorder="1" applyAlignment="1" applyProtection="1">
      <alignment horizontal="center" vertical="center"/>
      <protection locked="0"/>
    </xf>
    <xf numFmtId="0" fontId="32" fillId="24" borderId="21" xfId="0" applyFont="1" applyFill="1" applyBorder="1" applyAlignment="1">
      <alignment horizontal="left" vertical="center" wrapText="1"/>
    </xf>
    <xf numFmtId="0" fontId="0" fillId="24" borderId="0" xfId="0" applyFill="1" applyAlignment="1">
      <alignment vertical="center"/>
    </xf>
    <xf numFmtId="0" fontId="32" fillId="10" borderId="1" xfId="0" applyFont="1" applyFill="1" applyBorder="1" applyAlignment="1">
      <alignment horizontal="left" vertical="center" wrapText="1"/>
    </xf>
    <xf numFmtId="0" fontId="41" fillId="8" borderId="10" xfId="0" applyFont="1" applyFill="1" applyBorder="1" applyAlignment="1" applyProtection="1">
      <alignment horizontal="center" vertical="center"/>
      <protection locked="0"/>
    </xf>
    <xf numFmtId="9" fontId="41" fillId="0" borderId="10" xfId="0" applyNumberFormat="1" applyFont="1" applyBorder="1" applyAlignment="1" applyProtection="1">
      <alignment horizontal="center" vertical="center"/>
      <protection locked="0"/>
    </xf>
    <xf numFmtId="0" fontId="24" fillId="25" borderId="10" xfId="0" applyFont="1" applyFill="1" applyBorder="1" applyAlignment="1">
      <alignment horizontal="center" vertical="center"/>
    </xf>
    <xf numFmtId="0" fontId="19" fillId="25" borderId="11" xfId="0" applyFont="1" applyFill="1" applyBorder="1" applyAlignment="1">
      <alignment vertical="center" wrapText="1"/>
    </xf>
    <xf numFmtId="0" fontId="19" fillId="25" borderId="11" xfId="0" applyFont="1" applyFill="1" applyBorder="1" applyAlignment="1" applyProtection="1">
      <alignment horizontal="left" vertical="center" wrapText="1"/>
      <protection locked="0"/>
    </xf>
    <xf numFmtId="0" fontId="78" fillId="25" borderId="11" xfId="0" applyFont="1" applyFill="1" applyBorder="1" applyAlignment="1">
      <alignment vertical="center" wrapText="1"/>
    </xf>
    <xf numFmtId="0" fontId="79" fillId="26" borderId="1" xfId="0" applyFont="1" applyFill="1" applyBorder="1" applyAlignment="1">
      <alignment horizontal="center" vertical="center"/>
    </xf>
    <xf numFmtId="0" fontId="80" fillId="26" borderId="1" xfId="0" applyFont="1" applyFill="1" applyBorder="1" applyAlignment="1">
      <alignment vertical="center" wrapText="1"/>
    </xf>
    <xf numFmtId="0" fontId="80" fillId="26" borderId="28" xfId="0" applyFont="1" applyFill="1" applyBorder="1" applyAlignment="1" applyProtection="1">
      <alignment horizontal="left" vertical="center" wrapText="1"/>
      <protection locked="0"/>
    </xf>
    <xf numFmtId="0" fontId="85" fillId="26" borderId="27" xfId="0" applyFont="1" applyFill="1" applyBorder="1" applyAlignment="1">
      <alignment horizontal="center" vertical="center"/>
    </xf>
    <xf numFmtId="0" fontId="82" fillId="26" borderId="1" xfId="0" applyFont="1" applyFill="1" applyBorder="1" applyAlignment="1">
      <alignment vertical="center" wrapText="1"/>
    </xf>
    <xf numFmtId="0" fontId="82" fillId="26" borderId="28" xfId="0" applyFont="1" applyFill="1" applyBorder="1" applyAlignment="1" applyProtection="1">
      <alignment horizontal="left" vertical="center" wrapText="1"/>
      <protection locked="0"/>
    </xf>
    <xf numFmtId="0" fontId="24" fillId="26" borderId="8" xfId="0" applyFont="1" applyFill="1" applyBorder="1" applyAlignment="1">
      <alignment horizontal="center" vertical="center"/>
    </xf>
    <xf numFmtId="0" fontId="24" fillId="26" borderId="11" xfId="0" applyFont="1" applyFill="1" applyBorder="1" applyAlignment="1">
      <alignment horizontal="center" vertical="center"/>
    </xf>
    <xf numFmtId="0" fontId="82" fillId="26" borderId="28" xfId="0" applyFont="1" applyFill="1" applyBorder="1" applyAlignment="1">
      <alignment vertical="center" wrapText="1"/>
    </xf>
    <xf numFmtId="9" fontId="41" fillId="0" borderId="7" xfId="0" applyNumberFormat="1" applyFont="1" applyBorder="1" applyAlignment="1" applyProtection="1">
      <alignment horizontal="center" vertical="center"/>
      <protection locked="0"/>
    </xf>
    <xf numFmtId="0" fontId="80" fillId="0" borderId="0" xfId="0" applyFont="1" applyAlignment="1">
      <alignment vertical="center" wrapText="1"/>
    </xf>
    <xf numFmtId="0" fontId="80" fillId="0" borderId="0" xfId="0" applyFont="1" applyAlignment="1" applyProtection="1">
      <alignment horizontal="left" vertical="center" wrapText="1"/>
      <protection locked="0"/>
    </xf>
    <xf numFmtId="0" fontId="73" fillId="0" borderId="0" xfId="0" applyFont="1" applyAlignment="1" applyProtection="1">
      <alignment horizontal="center" vertical="center"/>
      <protection locked="0"/>
    </xf>
    <xf numFmtId="0" fontId="32" fillId="0" borderId="0" xfId="0" applyFont="1" applyAlignment="1">
      <alignment horizontal="left" vertical="center" wrapText="1"/>
    </xf>
    <xf numFmtId="0" fontId="41" fillId="0" borderId="0" xfId="0" applyFont="1" applyAlignment="1" applyProtection="1">
      <alignment horizontal="center" vertical="center"/>
      <protection locked="0"/>
    </xf>
    <xf numFmtId="9" fontId="41" fillId="0" borderId="0" xfId="0" applyNumberFormat="1" applyFont="1" applyAlignment="1" applyProtection="1">
      <alignment horizontal="center" vertical="center"/>
      <protection locked="0"/>
    </xf>
    <xf numFmtId="9" fontId="41" fillId="8" borderId="10" xfId="0" applyNumberFormat="1" applyFont="1" applyFill="1" applyBorder="1" applyAlignment="1" applyProtection="1">
      <alignment horizontal="center" vertical="center"/>
      <protection locked="0"/>
    </xf>
    <xf numFmtId="1" fontId="23" fillId="0" borderId="0" xfId="0" applyNumberFormat="1" applyFont="1" applyAlignment="1" applyProtection="1">
      <alignment horizontal="center" vertical="center"/>
      <protection locked="0"/>
    </xf>
    <xf numFmtId="1" fontId="41" fillId="0" borderId="10" xfId="0" applyNumberFormat="1" applyFont="1" applyBorder="1" applyAlignment="1" applyProtection="1">
      <alignment horizontal="center" vertical="center"/>
      <protection locked="0"/>
    </xf>
    <xf numFmtId="1" fontId="90" fillId="0" borderId="0" xfId="1" applyNumberFormat="1" applyFont="1" applyFill="1" applyBorder="1" applyAlignment="1" applyProtection="1">
      <alignment horizontal="center" vertical="center"/>
      <protection locked="0"/>
    </xf>
    <xf numFmtId="0" fontId="75" fillId="22" borderId="11" xfId="0" applyFont="1" applyFill="1" applyBorder="1" applyAlignment="1">
      <alignment vertical="center" wrapText="1"/>
    </xf>
    <xf numFmtId="0" fontId="38" fillId="0" borderId="27" xfId="0" applyFont="1" applyBorder="1" applyAlignment="1" applyProtection="1">
      <alignment horizontal="center" vertical="center"/>
      <protection locked="0"/>
    </xf>
    <xf numFmtId="0" fontId="25" fillId="29" borderId="11" xfId="0" applyFont="1" applyFill="1" applyBorder="1" applyAlignment="1">
      <alignment vertical="center" wrapText="1"/>
    </xf>
    <xf numFmtId="0" fontId="25" fillId="29" borderId="1" xfId="0" applyFont="1" applyFill="1" applyBorder="1" applyAlignment="1">
      <alignment vertical="center" wrapText="1"/>
    </xf>
    <xf numFmtId="0" fontId="19" fillId="29" borderId="1" xfId="0" applyFont="1" applyFill="1" applyBorder="1" applyAlignment="1">
      <alignment vertical="center" wrapText="1"/>
    </xf>
    <xf numFmtId="0" fontId="19" fillId="29" borderId="28" xfId="0" applyFont="1" applyFill="1" applyBorder="1" applyAlignment="1" applyProtection="1">
      <alignment horizontal="left" vertical="center" wrapText="1"/>
      <protection locked="0"/>
    </xf>
    <xf numFmtId="0" fontId="24" fillId="27" borderId="10" xfId="0" applyFont="1" applyFill="1" applyBorder="1" applyAlignment="1">
      <alignment horizontal="center" vertical="center"/>
    </xf>
    <xf numFmtId="0" fontId="24" fillId="27" borderId="8" xfId="0" applyFont="1" applyFill="1" applyBorder="1" applyAlignment="1">
      <alignment horizontal="center" vertical="center"/>
    </xf>
    <xf numFmtId="0" fontId="32" fillId="29" borderId="1" xfId="0" applyFont="1" applyFill="1" applyBorder="1" applyAlignment="1">
      <alignment horizontal="left" vertical="center" wrapText="1"/>
    </xf>
    <xf numFmtId="0" fontId="32" fillId="30" borderId="1" xfId="0" applyFont="1" applyFill="1" applyBorder="1" applyAlignment="1">
      <alignment horizontal="left" vertical="center" wrapText="1"/>
    </xf>
    <xf numFmtId="0" fontId="92" fillId="28" borderId="1" xfId="5" applyBorder="1" applyAlignment="1" applyProtection="1">
      <alignment horizontal="center" vertical="center"/>
      <protection locked="0"/>
    </xf>
    <xf numFmtId="0" fontId="94" fillId="26" borderId="1" xfId="0" applyFont="1" applyFill="1" applyBorder="1" applyAlignment="1">
      <alignment vertical="center" wrapText="1"/>
    </xf>
    <xf numFmtId="0" fontId="94" fillId="26" borderId="28" xfId="0" applyFont="1" applyFill="1" applyBorder="1" applyAlignment="1" applyProtection="1">
      <alignment horizontal="left" vertical="center" wrapText="1"/>
      <protection locked="0"/>
    </xf>
    <xf numFmtId="9" fontId="99" fillId="0" borderId="10" xfId="0" applyNumberFormat="1" applyFont="1" applyBorder="1" applyAlignment="1" applyProtection="1">
      <alignment horizontal="center" vertical="center"/>
      <protection locked="0"/>
    </xf>
    <xf numFmtId="0" fontId="100" fillId="10" borderId="0" xfId="0" applyFont="1" applyFill="1" applyAlignment="1" applyProtection="1">
      <alignment horizontal="center" vertical="center"/>
      <protection locked="0"/>
    </xf>
    <xf numFmtId="0" fontId="101" fillId="27" borderId="11" xfId="0" applyFont="1" applyFill="1" applyBorder="1" applyAlignment="1">
      <alignment horizontal="left" vertical="center" wrapText="1"/>
    </xf>
    <xf numFmtId="0" fontId="102" fillId="0" borderId="0" xfId="0" applyFont="1" applyAlignment="1">
      <alignment vertical="center"/>
    </xf>
    <xf numFmtId="0" fontId="103" fillId="8" borderId="10" xfId="0" applyFont="1" applyFill="1" applyBorder="1" applyAlignment="1" applyProtection="1">
      <alignment horizontal="center" vertical="center"/>
      <protection locked="0"/>
    </xf>
    <xf numFmtId="9" fontId="104" fillId="0" borderId="10" xfId="0" applyNumberFormat="1" applyFont="1" applyBorder="1" applyAlignment="1" applyProtection="1">
      <alignment horizontal="center" vertical="center"/>
      <protection locked="0"/>
    </xf>
    <xf numFmtId="0" fontId="100" fillId="0" borderId="0" xfId="0" applyFont="1" applyAlignment="1" applyProtection="1">
      <alignment horizontal="center" vertical="center"/>
      <protection locked="0"/>
    </xf>
    <xf numFmtId="0" fontId="101" fillId="27" borderId="0" xfId="0" applyFont="1" applyFill="1" applyAlignment="1">
      <alignment horizontal="left" vertical="center" wrapText="1"/>
    </xf>
    <xf numFmtId="0" fontId="99" fillId="0" borderId="10" xfId="0" applyFont="1" applyBorder="1" applyAlignment="1" applyProtection="1">
      <alignment horizontal="center" vertical="center"/>
      <protection locked="0"/>
    </xf>
    <xf numFmtId="0" fontId="101" fillId="26" borderId="0" xfId="0" applyFont="1" applyFill="1" applyAlignment="1">
      <alignment horizontal="left" vertical="center" wrapText="1"/>
    </xf>
    <xf numFmtId="0" fontId="103" fillId="0" borderId="10" xfId="0" applyFont="1" applyBorder="1" applyAlignment="1" applyProtection="1">
      <alignment horizontal="center" vertical="center"/>
      <protection locked="0"/>
    </xf>
    <xf numFmtId="0" fontId="101" fillId="27" borderId="9" xfId="0" applyFont="1" applyFill="1" applyBorder="1" applyAlignment="1">
      <alignment horizontal="left" vertical="center" wrapText="1"/>
    </xf>
    <xf numFmtId="9" fontId="100" fillId="0" borderId="10" xfId="0" applyNumberFormat="1" applyFont="1" applyBorder="1" applyAlignment="1" applyProtection="1">
      <alignment horizontal="center" vertical="center"/>
      <protection locked="0"/>
    </xf>
    <xf numFmtId="9" fontId="103" fillId="8" borderId="10" xfId="0" applyNumberFormat="1" applyFont="1" applyFill="1" applyBorder="1" applyAlignment="1" applyProtection="1">
      <alignment horizontal="center" vertical="center"/>
      <protection locked="0"/>
    </xf>
    <xf numFmtId="0" fontId="106" fillId="26" borderId="1" xfId="0" applyFont="1" applyFill="1" applyBorder="1" applyAlignment="1">
      <alignment vertical="center" wrapText="1"/>
    </xf>
    <xf numFmtId="0" fontId="106" fillId="26" borderId="28" xfId="0" applyFont="1" applyFill="1" applyBorder="1" applyAlignment="1" applyProtection="1">
      <alignment horizontal="left" vertical="center" wrapText="1"/>
      <protection locked="0"/>
    </xf>
    <xf numFmtId="0" fontId="101" fillId="26" borderId="1" xfId="0" applyFont="1" applyFill="1" applyBorder="1" applyAlignment="1">
      <alignment horizontal="left" vertical="center" wrapText="1"/>
    </xf>
    <xf numFmtId="0" fontId="101" fillId="26" borderId="9" xfId="0" applyFont="1" applyFill="1" applyBorder="1" applyAlignment="1">
      <alignment horizontal="left" vertical="center" wrapText="1"/>
    </xf>
    <xf numFmtId="0" fontId="111" fillId="27" borderId="11" xfId="0" applyFont="1" applyFill="1" applyBorder="1" applyAlignment="1">
      <alignment vertical="center" wrapText="1"/>
    </xf>
    <xf numFmtId="0" fontId="114" fillId="27" borderId="11" xfId="0" applyFont="1" applyFill="1" applyBorder="1" applyAlignment="1">
      <alignment vertical="center" wrapText="1"/>
    </xf>
    <xf numFmtId="0" fontId="114" fillId="27" borderId="21" xfId="0" applyFont="1" applyFill="1" applyBorder="1" applyAlignment="1" applyProtection="1">
      <alignment horizontal="left" vertical="center" wrapText="1"/>
      <protection locked="0"/>
    </xf>
    <xf numFmtId="0" fontId="101" fillId="27" borderId="1" xfId="0" applyFont="1" applyFill="1" applyBorder="1" applyAlignment="1">
      <alignment horizontal="left" vertical="center" wrapText="1"/>
    </xf>
    <xf numFmtId="9" fontId="103" fillId="0" borderId="10" xfId="0" applyNumberFormat="1" applyFont="1" applyBorder="1" applyAlignment="1" applyProtection="1">
      <alignment horizontal="center" vertical="center"/>
      <protection locked="0"/>
    </xf>
    <xf numFmtId="0" fontId="94" fillId="27" borderId="1" xfId="0" applyFont="1" applyFill="1" applyBorder="1" applyAlignment="1">
      <alignment vertical="center" wrapText="1"/>
    </xf>
    <xf numFmtId="0" fontId="114" fillId="27" borderId="1" xfId="0" applyFont="1" applyFill="1" applyBorder="1" applyAlignment="1">
      <alignment vertical="center" wrapText="1"/>
    </xf>
    <xf numFmtId="0" fontId="114" fillId="27" borderId="28" xfId="0" applyFont="1" applyFill="1" applyBorder="1" applyAlignment="1" applyProtection="1">
      <alignment horizontal="left" vertical="center" wrapText="1"/>
      <protection locked="0"/>
    </xf>
    <xf numFmtId="10" fontId="23" fillId="0" borderId="0" xfId="1" applyNumberFormat="1" applyFont="1" applyFill="1" applyBorder="1" applyAlignment="1" applyProtection="1">
      <alignment horizontal="center" vertical="center"/>
      <protection locked="0"/>
    </xf>
    <xf numFmtId="165" fontId="41" fillId="0" borderId="7" xfId="1" applyNumberFormat="1" applyFont="1" applyFill="1" applyBorder="1" applyAlignment="1" applyProtection="1">
      <alignment horizontal="center" vertical="center"/>
      <protection locked="0"/>
    </xf>
    <xf numFmtId="165" fontId="9" fillId="0" borderId="0" xfId="1" quotePrefix="1" applyNumberFormat="1" applyFont="1" applyFill="1" applyBorder="1" applyAlignment="1" applyProtection="1">
      <alignment horizontal="center" vertical="center"/>
      <protection locked="0"/>
    </xf>
    <xf numFmtId="0" fontId="18" fillId="5" borderId="0" xfId="0" applyFont="1" applyFill="1" applyAlignment="1">
      <alignment horizontal="center" vertical="center"/>
    </xf>
    <xf numFmtId="0" fontId="33" fillId="5" borderId="22" xfId="0" applyFont="1" applyFill="1" applyBorder="1" applyAlignment="1">
      <alignment vertical="center" wrapText="1"/>
    </xf>
    <xf numFmtId="0" fontId="25" fillId="5" borderId="0" xfId="0" applyFont="1" applyFill="1" applyAlignment="1" applyProtection="1">
      <alignment vertical="center" wrapText="1"/>
      <protection locked="0"/>
    </xf>
    <xf numFmtId="0" fontId="27" fillId="5" borderId="11" xfId="0" applyFont="1" applyFill="1" applyBorder="1" applyAlignment="1">
      <alignment horizontal="center" vertical="center"/>
    </xf>
    <xf numFmtId="0" fontId="19" fillId="5" borderId="11" xfId="0" applyFont="1" applyFill="1" applyBorder="1" applyAlignment="1" applyProtection="1">
      <alignment vertical="center" wrapText="1"/>
      <protection locked="0"/>
    </xf>
    <xf numFmtId="0" fontId="39" fillId="5" borderId="22" xfId="0" applyFont="1" applyFill="1" applyBorder="1" applyAlignment="1">
      <alignment horizontal="left" vertical="center" wrapText="1"/>
    </xf>
    <xf numFmtId="9" fontId="9" fillId="0" borderId="11" xfId="1" quotePrefix="1" applyFont="1" applyFill="1" applyBorder="1" applyAlignment="1" applyProtection="1">
      <alignment horizontal="center" vertical="center"/>
      <protection locked="0"/>
    </xf>
    <xf numFmtId="0" fontId="39" fillId="5" borderId="21" xfId="0" applyFont="1" applyFill="1" applyBorder="1" applyAlignment="1">
      <alignment horizontal="left" vertical="center" wrapText="1"/>
    </xf>
    <xf numFmtId="0" fontId="39" fillId="5" borderId="19" xfId="0" applyFont="1" applyFill="1" applyBorder="1" applyAlignment="1">
      <alignment horizontal="left" vertical="center" wrapText="1"/>
    </xf>
    <xf numFmtId="0" fontId="41" fillId="10" borderId="8" xfId="0" applyFont="1" applyFill="1" applyBorder="1" applyAlignment="1" applyProtection="1">
      <alignment horizontal="center" vertical="center" wrapText="1"/>
      <protection locked="0"/>
    </xf>
    <xf numFmtId="0" fontId="41" fillId="10" borderId="7" xfId="0" applyFont="1" applyFill="1" applyBorder="1" applyAlignment="1" applyProtection="1">
      <alignment horizontal="center" vertical="center" wrapText="1"/>
      <protection locked="0"/>
    </xf>
    <xf numFmtId="0" fontId="41" fillId="5" borderId="22" xfId="0" applyFont="1" applyFill="1" applyBorder="1" applyAlignment="1" applyProtection="1">
      <alignment horizontal="center" vertical="center" wrapText="1"/>
      <protection locked="0"/>
    </xf>
    <xf numFmtId="0" fontId="38" fillId="5" borderId="21" xfId="0" applyFont="1" applyFill="1" applyBorder="1" applyAlignment="1" applyProtection="1">
      <alignment horizontal="center" vertical="center" wrapText="1"/>
      <protection locked="0"/>
    </xf>
    <xf numFmtId="0" fontId="19" fillId="10" borderId="0" xfId="0" applyFont="1" applyFill="1" applyAlignment="1" applyProtection="1">
      <alignment horizontal="left" vertical="center" wrapText="1"/>
      <protection locked="0"/>
    </xf>
    <xf numFmtId="0" fontId="19" fillId="10" borderId="11" xfId="0" applyFont="1" applyFill="1" applyBorder="1" applyAlignment="1" applyProtection="1">
      <alignment horizontal="left" vertical="center" wrapText="1"/>
      <protection locked="0"/>
    </xf>
    <xf numFmtId="1" fontId="9" fillId="0" borderId="0" xfId="0" applyNumberFormat="1" applyFont="1" applyAlignment="1">
      <alignment horizontal="center" vertical="center"/>
    </xf>
    <xf numFmtId="1" fontId="9" fillId="0" borderId="8" xfId="0" applyNumberFormat="1" applyFont="1" applyBorder="1" applyAlignment="1">
      <alignment horizontal="center" vertical="center"/>
    </xf>
    <xf numFmtId="0" fontId="9" fillId="0" borderId="9" xfId="0" applyFont="1" applyBorder="1" applyAlignment="1">
      <alignment horizontal="center" vertical="center"/>
    </xf>
    <xf numFmtId="1" fontId="9" fillId="5" borderId="8" xfId="0" applyNumberFormat="1" applyFont="1" applyFill="1" applyBorder="1" applyAlignment="1">
      <alignment horizontal="center" vertical="center"/>
    </xf>
    <xf numFmtId="0" fontId="38" fillId="10" borderId="0" xfId="0" applyFont="1" applyFill="1" applyAlignment="1" applyProtection="1">
      <alignment horizontal="center" vertical="center" wrapText="1"/>
      <protection locked="0"/>
    </xf>
    <xf numFmtId="0" fontId="38" fillId="10" borderId="11" xfId="0" applyFont="1" applyFill="1" applyBorder="1" applyAlignment="1" applyProtection="1">
      <alignment horizontal="center" vertical="center" wrapText="1"/>
      <protection locked="0"/>
    </xf>
    <xf numFmtId="0" fontId="35" fillId="13" borderId="9" xfId="0" applyFont="1" applyFill="1" applyBorder="1" applyAlignment="1" applyProtection="1">
      <alignment horizontal="center" vertical="center" wrapText="1"/>
      <protection locked="0"/>
    </xf>
    <xf numFmtId="9" fontId="41" fillId="0" borderId="10" xfId="0" quotePrefix="1" applyNumberFormat="1" applyFont="1" applyBorder="1" applyAlignment="1" applyProtection="1">
      <alignment horizontal="center" vertical="center"/>
      <protection locked="0"/>
    </xf>
    <xf numFmtId="0" fontId="12" fillId="4" borderId="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5" borderId="30" xfId="0" applyFont="1" applyFill="1" applyBorder="1" applyAlignment="1">
      <alignment horizontal="center" vertical="center"/>
    </xf>
    <xf numFmtId="0" fontId="12" fillId="5" borderId="29" xfId="0" applyFont="1" applyFill="1" applyBorder="1" applyAlignment="1">
      <alignment horizontal="center" vertical="center" wrapText="1"/>
    </xf>
    <xf numFmtId="9" fontId="0" fillId="0" borderId="0" xfId="1" applyFont="1" applyAlignment="1">
      <alignment vertical="center" wrapText="1"/>
    </xf>
    <xf numFmtId="9" fontId="0" fillId="0" borderId="0" xfId="1" applyFont="1"/>
    <xf numFmtId="9" fontId="0" fillId="0" borderId="0" xfId="1" applyFont="1" applyAlignment="1">
      <alignment wrapText="1"/>
    </xf>
    <xf numFmtId="9" fontId="0" fillId="0" borderId="0" xfId="1" applyFont="1" applyAlignment="1">
      <alignment horizontal="center" vertical="center" wrapText="1"/>
    </xf>
    <xf numFmtId="9" fontId="0" fillId="0" borderId="30" xfId="1" applyFont="1" applyBorder="1" applyAlignment="1">
      <alignment horizontal="center" vertical="center" wrapText="1"/>
    </xf>
    <xf numFmtId="9" fontId="0" fillId="0" borderId="0" xfId="1" applyFont="1" applyAlignment="1">
      <alignment vertical="center"/>
    </xf>
    <xf numFmtId="9" fontId="70" fillId="20" borderId="30" xfId="1" applyFont="1" applyFill="1" applyBorder="1" applyAlignment="1">
      <alignment horizontal="right" vertical="top"/>
    </xf>
    <xf numFmtId="9" fontId="0" fillId="0" borderId="1" xfId="1" applyFont="1" applyBorder="1" applyAlignment="1">
      <alignment horizontal="center" vertical="center" wrapText="1"/>
    </xf>
    <xf numFmtId="9" fontId="70" fillId="20" borderId="35" xfId="1" applyFont="1" applyFill="1" applyBorder="1" applyAlignment="1">
      <alignment horizontal="right" vertical="top"/>
    </xf>
    <xf numFmtId="9" fontId="0" fillId="0" borderId="9" xfId="1" applyFont="1" applyBorder="1" applyAlignment="1">
      <alignment horizontal="center" vertical="center" wrapText="1"/>
    </xf>
    <xf numFmtId="9" fontId="70" fillId="0" borderId="30" xfId="1" applyFont="1" applyBorder="1" applyAlignment="1">
      <alignment horizontal="right" vertical="top"/>
    </xf>
    <xf numFmtId="9" fontId="70" fillId="0" borderId="35" xfId="1" applyFont="1" applyBorder="1" applyAlignment="1">
      <alignment horizontal="right" vertical="top"/>
    </xf>
    <xf numFmtId="9" fontId="0" fillId="0" borderId="35" xfId="1" applyFont="1" applyBorder="1" applyAlignment="1">
      <alignment horizontal="center" vertical="center" wrapText="1"/>
    </xf>
    <xf numFmtId="0" fontId="115" fillId="0" borderId="61" xfId="0" applyFont="1" applyBorder="1" applyAlignment="1">
      <alignment horizontal="center" vertical="center"/>
    </xf>
    <xf numFmtId="0" fontId="115" fillId="0" borderId="62" xfId="0" applyFont="1" applyBorder="1" applyAlignment="1">
      <alignment horizontal="center" vertical="center"/>
    </xf>
    <xf numFmtId="0" fontId="66" fillId="0" borderId="62" xfId="0" applyFont="1" applyBorder="1" applyAlignment="1">
      <alignment horizontal="center" vertical="center"/>
    </xf>
    <xf numFmtId="0" fontId="115" fillId="0" borderId="63" xfId="0" applyFont="1" applyBorder="1" applyAlignment="1">
      <alignment horizontal="center" vertical="center"/>
    </xf>
    <xf numFmtId="9" fontId="66" fillId="0" borderId="66" xfId="0" applyNumberFormat="1" applyFont="1" applyBorder="1" applyAlignment="1">
      <alignment horizontal="center" vertical="center"/>
    </xf>
    <xf numFmtId="9" fontId="66" fillId="0" borderId="67" xfId="0" applyNumberFormat="1" applyFont="1" applyBorder="1" applyAlignment="1">
      <alignment horizontal="center" vertical="center"/>
    </xf>
    <xf numFmtId="9" fontId="66" fillId="0" borderId="68" xfId="0" applyNumberFormat="1" applyFont="1" applyBorder="1" applyAlignment="1">
      <alignment horizontal="center" vertical="center"/>
    </xf>
    <xf numFmtId="0" fontId="117" fillId="31" borderId="0" xfId="0" applyFont="1" applyFill="1" applyAlignment="1">
      <alignment horizontal="center" vertical="center"/>
    </xf>
    <xf numFmtId="2" fontId="117" fillId="31" borderId="0" xfId="0" applyNumberFormat="1" applyFont="1" applyFill="1" applyAlignment="1">
      <alignment horizontal="center" vertical="center"/>
    </xf>
    <xf numFmtId="0" fontId="118" fillId="0" borderId="0" xfId="0" applyFont="1" applyAlignment="1">
      <alignment vertical="center"/>
    </xf>
    <xf numFmtId="2" fontId="61" fillId="14" borderId="20" xfId="0" applyNumberFormat="1" applyFont="1" applyFill="1" applyBorder="1" applyAlignment="1">
      <alignment horizontal="center" vertical="center"/>
    </xf>
    <xf numFmtId="0" fontId="119" fillId="0" borderId="0" xfId="0" applyFont="1" applyAlignment="1">
      <alignment vertical="center"/>
    </xf>
    <xf numFmtId="2" fontId="61" fillId="15" borderId="20" xfId="0" applyNumberFormat="1" applyFont="1" applyFill="1" applyBorder="1" applyAlignment="1">
      <alignment horizontal="center" vertical="center"/>
    </xf>
    <xf numFmtId="2" fontId="60" fillId="16" borderId="0" xfId="0" applyNumberFormat="1" applyFont="1" applyFill="1" applyAlignment="1">
      <alignment horizontal="center" vertical="center"/>
    </xf>
    <xf numFmtId="2" fontId="60" fillId="6" borderId="4" xfId="0" applyNumberFormat="1" applyFont="1" applyFill="1" applyBorder="1" applyAlignment="1">
      <alignment horizontal="center" vertical="center"/>
    </xf>
    <xf numFmtId="9" fontId="115" fillId="0" borderId="61" xfId="0" applyNumberFormat="1" applyFont="1" applyBorder="1" applyAlignment="1">
      <alignment horizontal="center" vertical="center"/>
    </xf>
    <xf numFmtId="9" fontId="115" fillId="0" borderId="62" xfId="0" applyNumberFormat="1" applyFont="1" applyBorder="1" applyAlignment="1">
      <alignment horizontal="center" vertical="center"/>
    </xf>
    <xf numFmtId="9" fontId="66" fillId="0" borderId="62" xfId="0" applyNumberFormat="1" applyFont="1" applyBorder="1" applyAlignment="1">
      <alignment horizontal="center" vertical="center"/>
    </xf>
    <xf numFmtId="9" fontId="115" fillId="0" borderId="63" xfId="0" applyNumberFormat="1" applyFont="1" applyBorder="1" applyAlignment="1">
      <alignment horizontal="center" vertical="center"/>
    </xf>
    <xf numFmtId="2" fontId="0" fillId="5" borderId="19" xfId="0" applyNumberFormat="1" applyFill="1" applyBorder="1" applyAlignment="1">
      <alignment horizontal="center" vertical="center"/>
    </xf>
    <xf numFmtId="2" fontId="0" fillId="5" borderId="22" xfId="0" applyNumberFormat="1" applyFill="1" applyBorder="1" applyAlignment="1">
      <alignment horizontal="center" vertical="center"/>
    </xf>
    <xf numFmtId="2" fontId="0" fillId="5" borderId="21" xfId="0" applyNumberFormat="1" applyFill="1" applyBorder="1" applyAlignment="1">
      <alignment horizontal="center" vertical="center"/>
    </xf>
    <xf numFmtId="2" fontId="0" fillId="5" borderId="36" xfId="0" applyNumberFormat="1" applyFill="1" applyBorder="1" applyAlignment="1">
      <alignment horizontal="center" vertical="center"/>
    </xf>
    <xf numFmtId="0" fontId="9" fillId="0" borderId="71" xfId="0" applyFont="1" applyBorder="1" applyAlignment="1">
      <alignment horizontal="center" vertical="center" wrapText="1"/>
    </xf>
    <xf numFmtId="9" fontId="35" fillId="4" borderId="52" xfId="0" quotePrefix="1" applyNumberFormat="1" applyFont="1" applyFill="1" applyBorder="1" applyAlignment="1">
      <alignment horizontal="center" vertical="center" wrapText="1"/>
    </xf>
    <xf numFmtId="9" fontId="23" fillId="5" borderId="59" xfId="0" applyNumberFormat="1" applyFont="1" applyFill="1" applyBorder="1" applyAlignment="1">
      <alignment horizontal="center" vertical="center" wrapText="1"/>
    </xf>
    <xf numFmtId="9" fontId="35" fillId="4" borderId="59" xfId="0" applyNumberFormat="1" applyFont="1" applyFill="1" applyBorder="1" applyAlignment="1">
      <alignment horizontal="center" vertical="center" wrapText="1"/>
    </xf>
    <xf numFmtId="9" fontId="35" fillId="4" borderId="52" xfId="0" applyNumberFormat="1" applyFont="1" applyFill="1" applyBorder="1" applyAlignment="1">
      <alignment horizontal="center" vertical="center" wrapText="1"/>
    </xf>
    <xf numFmtId="9" fontId="23" fillId="32" borderId="59" xfId="0" applyNumberFormat="1" applyFont="1" applyFill="1" applyBorder="1" applyAlignment="1">
      <alignment horizontal="center" vertical="center" wrapText="1"/>
    </xf>
    <xf numFmtId="0" fontId="19" fillId="0" borderId="30" xfId="0" applyFont="1" applyBorder="1" applyAlignment="1">
      <alignment horizontal="center" vertical="center"/>
    </xf>
    <xf numFmtId="0" fontId="8" fillId="0" borderId="14" xfId="0" applyFont="1" applyBorder="1" applyAlignment="1">
      <alignment horizontal="center" vertical="center" wrapText="1"/>
    </xf>
    <xf numFmtId="0" fontId="29" fillId="0" borderId="6" xfId="0" applyFont="1" applyBorder="1" applyAlignment="1">
      <alignment horizontal="center" vertical="center" wrapText="1"/>
    </xf>
    <xf numFmtId="0" fontId="120" fillId="19" borderId="35" xfId="0" applyFont="1" applyFill="1" applyBorder="1" applyAlignment="1">
      <alignment horizontal="center" vertical="center" wrapText="1"/>
    </xf>
    <xf numFmtId="0" fontId="120" fillId="19" borderId="36" xfId="0" applyFont="1" applyFill="1" applyBorder="1" applyAlignment="1">
      <alignment horizontal="center" vertical="center" wrapText="1"/>
    </xf>
    <xf numFmtId="2" fontId="120" fillId="19" borderId="36" xfId="0" applyNumberFormat="1" applyFont="1" applyFill="1" applyBorder="1" applyAlignment="1">
      <alignment horizontal="center" vertical="center" wrapText="1"/>
    </xf>
    <xf numFmtId="0" fontId="120" fillId="19" borderId="37" xfId="0" applyFont="1" applyFill="1" applyBorder="1" applyAlignment="1">
      <alignment horizontal="center" vertical="center" wrapText="1"/>
    </xf>
    <xf numFmtId="0" fontId="23" fillId="0" borderId="0" xfId="0" applyFont="1" applyAlignment="1">
      <alignment horizontal="center" vertical="center" wrapText="1"/>
    </xf>
    <xf numFmtId="0" fontId="121" fillId="16" borderId="0" xfId="0" applyFont="1" applyFill="1" applyAlignment="1">
      <alignment horizontal="center" vertical="center" wrapText="1"/>
    </xf>
    <xf numFmtId="0" fontId="120" fillId="19" borderId="36" xfId="0" quotePrefix="1" applyFont="1" applyFill="1" applyBorder="1" applyAlignment="1">
      <alignment horizontal="center" vertical="center" wrapText="1"/>
    </xf>
    <xf numFmtId="0" fontId="121" fillId="6" borderId="4" xfId="0" applyFont="1" applyFill="1" applyBorder="1" applyAlignment="1">
      <alignment horizontal="center" vertical="center" wrapText="1"/>
    </xf>
    <xf numFmtId="0" fontId="22" fillId="19" borderId="1" xfId="0" applyFont="1" applyFill="1" applyBorder="1" applyAlignment="1">
      <alignment horizontal="center" vertical="center" wrapText="1"/>
    </xf>
    <xf numFmtId="0" fontId="2" fillId="0" borderId="0" xfId="0" applyFont="1" applyAlignment="1">
      <alignment vertical="center" wrapText="1"/>
    </xf>
    <xf numFmtId="14" fontId="2" fillId="0" borderId="0" xfId="0" applyNumberFormat="1" applyFont="1" applyAlignment="1">
      <alignment horizontal="center" vertical="center"/>
    </xf>
    <xf numFmtId="0" fontId="2" fillId="0" borderId="0" xfId="0" applyFont="1" applyAlignment="1">
      <alignmen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pplyProtection="1">
      <alignment vertical="center" wrapText="1"/>
      <protection locked="0"/>
    </xf>
    <xf numFmtId="0" fontId="2" fillId="0" borderId="30" xfId="0" applyFont="1" applyBorder="1" applyAlignment="1">
      <alignment vertical="center" wrapText="1"/>
    </xf>
    <xf numFmtId="0" fontId="2" fillId="0" borderId="27" xfId="0" applyFont="1" applyBorder="1" applyAlignment="1">
      <alignment vertical="center" wrapText="1"/>
    </xf>
    <xf numFmtId="2" fontId="2" fillId="0" borderId="0" xfId="0" applyNumberFormat="1" applyFont="1" applyAlignment="1">
      <alignment vertical="center"/>
    </xf>
    <xf numFmtId="0" fontId="2" fillId="5" borderId="35" xfId="0" quotePrefix="1" applyFont="1" applyFill="1" applyBorder="1" applyAlignment="1">
      <alignment horizontal="center" vertical="center"/>
    </xf>
    <xf numFmtId="0" fontId="2" fillId="5" borderId="36" xfId="0" quotePrefix="1" applyFont="1" applyFill="1" applyBorder="1" applyAlignment="1">
      <alignment horizontal="center" vertical="center"/>
    </xf>
    <xf numFmtId="2" fontId="2" fillId="5" borderId="36" xfId="0" applyNumberFormat="1" applyFont="1" applyFill="1" applyBorder="1" applyAlignment="1">
      <alignment horizontal="center" vertical="center"/>
    </xf>
    <xf numFmtId="0" fontId="2" fillId="5" borderId="37" xfId="0" quotePrefix="1" applyFont="1" applyFill="1" applyBorder="1" applyAlignment="1">
      <alignment horizontal="center" vertical="center"/>
    </xf>
    <xf numFmtId="0" fontId="2" fillId="5" borderId="8" xfId="0" applyFont="1" applyFill="1" applyBorder="1" applyAlignment="1">
      <alignment vertical="center"/>
    </xf>
    <xf numFmtId="0" fontId="2" fillId="0" borderId="10" xfId="0" applyFont="1" applyBorder="1" applyAlignment="1">
      <alignment vertical="center"/>
    </xf>
    <xf numFmtId="9" fontId="2" fillId="0" borderId="58" xfId="1" applyFont="1" applyBorder="1" applyAlignment="1">
      <alignment horizontal="center" vertical="center"/>
    </xf>
    <xf numFmtId="9" fontId="2" fillId="0" borderId="0" xfId="1" applyFont="1" applyFill="1" applyBorder="1" applyAlignment="1">
      <alignment horizontal="center" vertical="center"/>
    </xf>
    <xf numFmtId="9" fontId="2" fillId="0" borderId="58" xfId="1" applyFont="1" applyBorder="1" applyAlignment="1">
      <alignment horizontal="center" vertical="center" wrapText="1"/>
    </xf>
    <xf numFmtId="0" fontId="2" fillId="0" borderId="7" xfId="0" applyFont="1" applyBorder="1" applyAlignment="1">
      <alignment vertical="center"/>
    </xf>
    <xf numFmtId="9" fontId="2" fillId="0" borderId="50" xfId="1" applyFont="1" applyBorder="1" applyAlignment="1">
      <alignment horizontal="center" vertical="center"/>
    </xf>
    <xf numFmtId="9" fontId="2" fillId="0" borderId="50" xfId="1" applyFont="1" applyBorder="1" applyAlignment="1">
      <alignment horizontal="center" vertical="center" wrapText="1"/>
    </xf>
    <xf numFmtId="0" fontId="2" fillId="0" borderId="13" xfId="0" applyFont="1" applyBorder="1" applyAlignment="1">
      <alignment vertical="center"/>
    </xf>
    <xf numFmtId="9" fontId="2" fillId="0" borderId="51" xfId="1" applyFont="1" applyBorder="1" applyAlignment="1">
      <alignment horizontal="center" vertical="center"/>
    </xf>
    <xf numFmtId="9" fontId="2" fillId="0" borderId="51" xfId="1" applyFont="1" applyBorder="1" applyAlignment="1">
      <alignment horizontal="center" vertical="center" wrapText="1"/>
    </xf>
    <xf numFmtId="9" fontId="2" fillId="0" borderId="50" xfId="1" quotePrefix="1" applyFont="1" applyBorder="1" applyAlignment="1">
      <alignment horizontal="center" vertical="center"/>
    </xf>
    <xf numFmtId="9" fontId="2" fillId="0" borderId="0" xfId="1" quotePrefix="1" applyFont="1" applyFill="1" applyBorder="1" applyAlignment="1">
      <alignment horizontal="center" vertical="center"/>
    </xf>
    <xf numFmtId="9" fontId="2" fillId="0" borderId="50" xfId="1" quotePrefix="1" applyFont="1" applyBorder="1" applyAlignment="1">
      <alignment horizontal="center" vertical="center" wrapText="1"/>
    </xf>
    <xf numFmtId="0" fontId="27" fillId="5" borderId="1" xfId="0" applyFont="1" applyFill="1" applyBorder="1" applyAlignment="1" applyProtection="1">
      <alignment vertical="center" wrapText="1"/>
      <protection locked="0"/>
    </xf>
    <xf numFmtId="0" fontId="9" fillId="0" borderId="35" xfId="0" applyFont="1" applyBorder="1" applyAlignment="1" applyProtection="1">
      <alignment horizontal="center" vertical="center" wrapText="1"/>
      <protection locked="0"/>
    </xf>
    <xf numFmtId="9" fontId="1" fillId="0" borderId="50" xfId="1" applyFont="1" applyBorder="1" applyAlignment="1">
      <alignment horizontal="center" vertical="center" wrapText="1"/>
    </xf>
    <xf numFmtId="9" fontId="41" fillId="5" borderId="7" xfId="0" applyNumberFormat="1" applyFont="1" applyFill="1" applyBorder="1" applyAlignment="1" applyProtection="1">
      <alignment horizontal="center" vertical="center"/>
      <protection locked="0"/>
    </xf>
    <xf numFmtId="10" fontId="23" fillId="0" borderId="0" xfId="0" applyNumberFormat="1" applyFont="1" applyAlignment="1" applyProtection="1">
      <alignment horizontal="center" vertical="center"/>
      <protection locked="0"/>
    </xf>
    <xf numFmtId="0" fontId="123" fillId="20" borderId="72" xfId="6" applyFont="1" applyFill="1" applyBorder="1" applyAlignment="1">
      <alignment horizontal="left" vertical="top" wrapText="1"/>
    </xf>
    <xf numFmtId="0" fontId="0" fillId="0" borderId="30" xfId="0" applyBorder="1" applyAlignment="1">
      <alignment vertical="center"/>
    </xf>
    <xf numFmtId="0" fontId="123" fillId="20" borderId="30" xfId="6" applyFont="1" applyFill="1" applyBorder="1" applyAlignment="1">
      <alignment horizontal="left" vertical="top" wrapText="1"/>
    </xf>
    <xf numFmtId="0" fontId="69" fillId="20" borderId="28" xfId="0" applyFont="1" applyFill="1" applyBorder="1" applyAlignment="1">
      <alignment horizontal="left" vertical="top" wrapText="1"/>
    </xf>
    <xf numFmtId="0" fontId="123" fillId="20" borderId="28" xfId="6" applyFont="1" applyFill="1" applyBorder="1" applyAlignment="1">
      <alignment horizontal="left" vertical="top" wrapText="1"/>
    </xf>
    <xf numFmtId="0" fontId="69" fillId="20" borderId="0" xfId="0" applyFont="1" applyFill="1" applyAlignment="1">
      <alignment vertical="top" wrapText="1"/>
    </xf>
    <xf numFmtId="0" fontId="69" fillId="20" borderId="36" xfId="0" applyFont="1" applyFill="1" applyBorder="1" applyAlignment="1">
      <alignment vertical="top" wrapText="1"/>
    </xf>
    <xf numFmtId="0" fontId="123" fillId="20" borderId="73" xfId="6" applyFont="1" applyFill="1" applyBorder="1" applyAlignment="1">
      <alignment horizontal="left" vertical="top" wrapText="1"/>
    </xf>
    <xf numFmtId="9" fontId="0" fillId="0" borderId="30" xfId="1" applyFont="1" applyBorder="1" applyAlignment="1">
      <alignment vertical="center"/>
    </xf>
    <xf numFmtId="166" fontId="124" fillId="20" borderId="30" xfId="6" applyNumberFormat="1" applyFont="1" applyFill="1" applyBorder="1" applyAlignment="1">
      <alignment horizontal="right" vertical="top"/>
    </xf>
    <xf numFmtId="0" fontId="69" fillId="20" borderId="37" xfId="0" applyFont="1" applyFill="1" applyBorder="1" applyAlignment="1">
      <alignment vertical="top" wrapText="1"/>
    </xf>
    <xf numFmtId="166" fontId="124" fillId="20" borderId="30" xfId="0" applyNumberFormat="1" applyFont="1" applyFill="1" applyBorder="1" applyAlignment="1">
      <alignment horizontal="right" vertical="top"/>
    </xf>
    <xf numFmtId="0" fontId="123" fillId="20" borderId="30" xfId="0" applyFont="1" applyFill="1" applyBorder="1" applyAlignment="1">
      <alignment horizontal="left" vertical="top" wrapText="1"/>
    </xf>
    <xf numFmtId="0" fontId="123" fillId="20" borderId="35" xfId="0" applyFont="1" applyFill="1" applyBorder="1" applyAlignment="1">
      <alignment horizontal="left" vertical="top" wrapText="1"/>
    </xf>
    <xf numFmtId="166" fontId="124" fillId="20" borderId="74" xfId="0" applyNumberFormat="1" applyFont="1" applyFill="1" applyBorder="1" applyAlignment="1">
      <alignment horizontal="right" vertical="top"/>
    </xf>
    <xf numFmtId="166" fontId="124" fillId="20" borderId="0" xfId="0" applyNumberFormat="1" applyFont="1" applyFill="1" applyAlignment="1">
      <alignment horizontal="right" vertical="top"/>
    </xf>
    <xf numFmtId="166" fontId="124" fillId="20" borderId="27" xfId="0" applyNumberFormat="1" applyFont="1" applyFill="1" applyBorder="1" applyAlignment="1">
      <alignment horizontal="right" vertical="top"/>
    </xf>
    <xf numFmtId="0" fontId="0" fillId="0" borderId="28" xfId="0" applyBorder="1" applyAlignment="1">
      <alignment vertical="center"/>
    </xf>
    <xf numFmtId="0" fontId="123" fillId="20" borderId="30" xfId="0" applyFont="1" applyFill="1" applyBorder="1" applyAlignment="1">
      <alignment horizontal="left" vertical="top" wrapText="1"/>
    </xf>
    <xf numFmtId="0" fontId="123" fillId="20" borderId="35" xfId="0" applyFont="1" applyFill="1" applyBorder="1" applyAlignment="1">
      <alignment horizontal="left" vertical="top" wrapText="1"/>
    </xf>
    <xf numFmtId="0" fontId="2" fillId="4" borderId="30" xfId="0" applyFont="1" applyFill="1" applyBorder="1" applyAlignment="1">
      <alignment horizontal="center" vertical="center" wrapText="1"/>
    </xf>
    <xf numFmtId="0" fontId="13" fillId="4" borderId="35" xfId="0" applyFont="1" applyFill="1" applyBorder="1" applyAlignment="1">
      <alignment horizontal="center" vertical="top"/>
    </xf>
    <xf numFmtId="0" fontId="13" fillId="4" borderId="37" xfId="0" applyFont="1" applyFill="1" applyBorder="1" applyAlignment="1">
      <alignment horizontal="center" vertical="top"/>
    </xf>
    <xf numFmtId="0" fontId="13" fillId="4" borderId="30" xfId="0" applyFont="1" applyFill="1" applyBorder="1" applyAlignment="1">
      <alignment horizontal="center" vertical="top"/>
    </xf>
    <xf numFmtId="0" fontId="69" fillId="20" borderId="30" xfId="0" applyFont="1" applyFill="1" applyBorder="1" applyAlignment="1">
      <alignment horizontal="left" vertical="top" wrapText="1"/>
    </xf>
    <xf numFmtId="0" fontId="69" fillId="20" borderId="35" xfId="0" applyFont="1" applyFill="1" applyBorder="1" applyAlignment="1">
      <alignment horizontal="left" vertical="top" wrapText="1"/>
    </xf>
    <xf numFmtId="0" fontId="69" fillId="0" borderId="30" xfId="0" applyFont="1" applyBorder="1" applyAlignment="1">
      <alignment horizontal="left" vertical="top" wrapText="1"/>
    </xf>
    <xf numFmtId="0" fontId="69" fillId="0" borderId="35" xfId="0" applyFont="1" applyBorder="1" applyAlignment="1">
      <alignment horizontal="left" vertical="top" wrapText="1"/>
    </xf>
    <xf numFmtId="0" fontId="12" fillId="4" borderId="1" xfId="0" applyFont="1" applyFill="1" applyBorder="1" applyAlignment="1">
      <alignment horizontal="left" vertical="center" wrapText="1"/>
    </xf>
    <xf numFmtId="0" fontId="12" fillId="4" borderId="28" xfId="0" applyFont="1" applyFill="1" applyBorder="1" applyAlignment="1">
      <alignment horizontal="left" vertical="center" wrapText="1"/>
    </xf>
    <xf numFmtId="0" fontId="26" fillId="4" borderId="1"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37" fillId="0" borderId="0" xfId="3" applyFill="1" applyBorder="1" applyAlignment="1">
      <alignment horizontal="left" vertical="top" wrapText="1"/>
    </xf>
    <xf numFmtId="0" fontId="13" fillId="4" borderId="0" xfId="0" applyFont="1" applyFill="1" applyAlignment="1">
      <alignment horizontal="center" vertical="top"/>
    </xf>
    <xf numFmtId="0" fontId="13" fillId="4" borderId="60" xfId="0" applyFont="1" applyFill="1" applyBorder="1" applyAlignment="1">
      <alignment horizontal="center" vertical="top"/>
    </xf>
    <xf numFmtId="0" fontId="12" fillId="4" borderId="8" xfId="0" applyFont="1" applyFill="1" applyBorder="1" applyAlignment="1">
      <alignment horizontal="center" vertical="center"/>
    </xf>
    <xf numFmtId="0" fontId="12" fillId="4" borderId="19" xfId="0" applyFont="1" applyFill="1" applyBorder="1" applyAlignment="1">
      <alignment horizontal="center" vertical="center"/>
    </xf>
    <xf numFmtId="0" fontId="12" fillId="4" borderId="10" xfId="0" applyFont="1" applyFill="1" applyBorder="1" applyAlignment="1">
      <alignment horizontal="center" vertical="center"/>
    </xf>
    <xf numFmtId="0" fontId="12" fillId="4" borderId="21" xfId="0" applyFont="1" applyFill="1" applyBorder="1" applyAlignment="1">
      <alignment horizontal="center" vertical="center"/>
    </xf>
    <xf numFmtId="0" fontId="2" fillId="4" borderId="35"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13" fillId="4" borderId="8" xfId="0" applyFont="1" applyFill="1" applyBorder="1" applyAlignment="1">
      <alignment horizontal="center" vertical="top"/>
    </xf>
    <xf numFmtId="0" fontId="13" fillId="4" borderId="19" xfId="0" applyFont="1" applyFill="1" applyBorder="1" applyAlignment="1">
      <alignment horizontal="center" vertical="top"/>
    </xf>
    <xf numFmtId="0" fontId="13" fillId="4" borderId="10" xfId="0" applyFont="1" applyFill="1" applyBorder="1" applyAlignment="1">
      <alignment horizontal="center" vertical="top"/>
    </xf>
    <xf numFmtId="0" fontId="13" fillId="4" borderId="21" xfId="0" applyFont="1" applyFill="1" applyBorder="1" applyAlignment="1">
      <alignment horizontal="center" vertical="top"/>
    </xf>
    <xf numFmtId="0" fontId="49" fillId="11" borderId="43" xfId="4" applyFont="1" applyFill="1" applyBorder="1" applyAlignment="1">
      <alignment horizontal="center" vertical="center"/>
    </xf>
    <xf numFmtId="0" fontId="49" fillId="11" borderId="44" xfId="4" applyFont="1" applyFill="1" applyBorder="1" applyAlignment="1">
      <alignment horizontal="center" vertical="center"/>
    </xf>
    <xf numFmtId="0" fontId="49" fillId="11" borderId="45" xfId="4" applyFont="1" applyFill="1" applyBorder="1" applyAlignment="1">
      <alignment horizontal="center" vertical="center"/>
    </xf>
    <xf numFmtId="0" fontId="53" fillId="8" borderId="46" xfId="4" applyFont="1" applyFill="1" applyBorder="1" applyAlignment="1">
      <alignment horizontal="center" vertical="center"/>
    </xf>
    <xf numFmtId="0" fontId="9" fillId="4" borderId="23"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18"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66" fillId="0" borderId="64" xfId="0" applyFont="1" applyBorder="1" applyAlignment="1">
      <alignment horizontal="center" vertical="center" wrapText="1"/>
    </xf>
    <xf numFmtId="0" fontId="116" fillId="0" borderId="65" xfId="0" applyFont="1" applyBorder="1"/>
    <xf numFmtId="0" fontId="66" fillId="0" borderId="69" xfId="0" applyFont="1" applyBorder="1" applyAlignment="1">
      <alignment horizontal="center" vertical="center" wrapText="1"/>
    </xf>
    <xf numFmtId="0" fontId="116" fillId="0" borderId="70" xfId="0" applyFont="1" applyBorder="1"/>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8" xfId="0" applyFont="1" applyBorder="1" applyAlignment="1">
      <alignment horizontal="center" vertical="center" wrapText="1"/>
    </xf>
    <xf numFmtId="0" fontId="64" fillId="6" borderId="2" xfId="0" applyFont="1" applyFill="1" applyBorder="1" applyAlignment="1">
      <alignment horizontal="left" vertical="center"/>
    </xf>
    <xf numFmtId="0" fontId="64" fillId="6" borderId="4" xfId="0" applyFont="1" applyFill="1" applyBorder="1" applyAlignment="1">
      <alignment horizontal="left" vertical="center"/>
    </xf>
    <xf numFmtId="0" fontId="29" fillId="0" borderId="12" xfId="0" applyFont="1" applyBorder="1" applyAlignment="1">
      <alignment horizontal="center" vertical="center" wrapText="1"/>
    </xf>
    <xf numFmtId="0" fontId="29" fillId="0" borderId="14" xfId="0" applyFont="1" applyBorder="1" applyAlignment="1">
      <alignment horizontal="center" vertical="center" wrapText="1"/>
    </xf>
    <xf numFmtId="0" fontId="64" fillId="16" borderId="0" xfId="0" applyFont="1" applyFill="1" applyAlignment="1">
      <alignment horizontal="left" vertical="center"/>
    </xf>
    <xf numFmtId="0" fontId="9" fillId="0" borderId="5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0" xfId="0" applyFont="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18" xfId="0" applyFont="1" applyBorder="1" applyAlignment="1">
      <alignment horizontal="center" vertical="center"/>
    </xf>
    <xf numFmtId="0" fontId="123" fillId="20" borderId="72" xfId="0" applyFont="1" applyFill="1" applyBorder="1" applyAlignment="1">
      <alignment horizontal="left" vertical="top" wrapText="1"/>
    </xf>
    <xf numFmtId="0" fontId="123" fillId="20" borderId="0" xfId="0" applyFont="1" applyFill="1" applyBorder="1" applyAlignment="1">
      <alignment horizontal="left" vertical="top" wrapText="1"/>
    </xf>
    <xf numFmtId="0" fontId="0" fillId="0" borderId="35" xfId="0" applyBorder="1" applyAlignment="1">
      <alignment horizontal="center" vertical="center" wrapText="1"/>
    </xf>
    <xf numFmtId="0" fontId="0" fillId="0" borderId="30" xfId="0" applyBorder="1" applyAlignment="1">
      <alignment vertical="center" wrapText="1"/>
    </xf>
    <xf numFmtId="166" fontId="124" fillId="20" borderId="75" xfId="0" applyNumberFormat="1" applyFont="1" applyFill="1" applyBorder="1" applyAlignment="1">
      <alignment horizontal="right" vertical="top"/>
    </xf>
    <xf numFmtId="0" fontId="123" fillId="20" borderId="28" xfId="0" applyFont="1" applyFill="1" applyBorder="1" applyAlignment="1">
      <alignment horizontal="left" vertical="top" wrapText="1"/>
    </xf>
    <xf numFmtId="0" fontId="0" fillId="0" borderId="0"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123" fillId="20" borderId="76" xfId="0" applyFont="1" applyFill="1" applyBorder="1" applyAlignment="1">
      <alignment horizontal="left" vertical="top" wrapText="1"/>
    </xf>
    <xf numFmtId="0" fontId="123" fillId="20" borderId="77" xfId="0" applyFont="1" applyFill="1" applyBorder="1" applyAlignment="1">
      <alignment horizontal="left" vertical="top" wrapText="1"/>
    </xf>
    <xf numFmtId="0" fontId="123" fillId="20" borderId="37" xfId="0" applyFont="1" applyFill="1" applyBorder="1" applyAlignment="1">
      <alignment horizontal="left" vertical="top" wrapText="1"/>
    </xf>
    <xf numFmtId="0" fontId="69" fillId="20" borderId="1" xfId="0" applyFont="1" applyFill="1" applyBorder="1" applyAlignment="1">
      <alignment horizontal="left" vertical="top" wrapText="1"/>
    </xf>
    <xf numFmtId="0" fontId="69" fillId="20" borderId="9" xfId="0" applyFont="1" applyFill="1" applyBorder="1" applyAlignment="1">
      <alignment horizontal="left" vertical="top" wrapText="1"/>
    </xf>
    <xf numFmtId="0" fontId="123" fillId="20" borderId="27" xfId="0" applyFont="1" applyFill="1" applyBorder="1" applyAlignment="1">
      <alignment horizontal="left" vertical="top" wrapText="1"/>
    </xf>
    <xf numFmtId="0" fontId="13" fillId="4" borderId="0" xfId="0" applyFont="1" applyFill="1" applyBorder="1" applyAlignment="1">
      <alignment horizontal="center" vertical="top"/>
    </xf>
    <xf numFmtId="0" fontId="13" fillId="4" borderId="0" xfId="0" applyFont="1" applyFill="1" applyBorder="1" applyAlignment="1">
      <alignment horizontal="center" vertical="top"/>
    </xf>
    <xf numFmtId="0" fontId="13" fillId="4" borderId="36" xfId="0" applyFont="1" applyFill="1" applyBorder="1" applyAlignment="1">
      <alignment horizontal="center" vertical="top"/>
    </xf>
    <xf numFmtId="0" fontId="69" fillId="20" borderId="27" xfId="0" applyFont="1" applyFill="1" applyBorder="1" applyAlignment="1">
      <alignment horizontal="left" vertical="top" wrapText="1"/>
    </xf>
    <xf numFmtId="0" fontId="69" fillId="20" borderId="8" xfId="0" applyFont="1" applyFill="1" applyBorder="1" applyAlignment="1">
      <alignment horizontal="left" vertical="top" wrapText="1"/>
    </xf>
    <xf numFmtId="0" fontId="69" fillId="20" borderId="0" xfId="0" applyFont="1" applyFill="1" applyBorder="1" applyAlignment="1">
      <alignment horizontal="left" vertical="top" wrapText="1"/>
    </xf>
    <xf numFmtId="166" fontId="124" fillId="20" borderId="0" xfId="0" applyNumberFormat="1" applyFont="1" applyFill="1" applyBorder="1" applyAlignment="1">
      <alignment horizontal="right" vertical="top"/>
    </xf>
    <xf numFmtId="9" fontId="0" fillId="0" borderId="0" xfId="1" applyFont="1" applyBorder="1" applyAlignment="1">
      <alignment horizontal="center" vertical="center" wrapText="1"/>
    </xf>
    <xf numFmtId="0" fontId="0" fillId="0" borderId="0" xfId="0" applyBorder="1" applyAlignment="1">
      <alignment horizontal="center" vertical="center" wrapText="1"/>
    </xf>
    <xf numFmtId="9" fontId="70" fillId="20" borderId="0" xfId="1" applyFont="1" applyFill="1" applyBorder="1" applyAlignment="1">
      <alignment horizontal="right" vertical="top"/>
    </xf>
    <xf numFmtId="0" fontId="69" fillId="0" borderId="35" xfId="0" applyFont="1" applyBorder="1" applyAlignment="1">
      <alignment horizontal="center" vertical="top" wrapText="1"/>
    </xf>
    <xf numFmtId="0" fontId="69" fillId="0" borderId="36" xfId="0" applyFont="1" applyBorder="1" applyAlignment="1">
      <alignment horizontal="center" vertical="top" wrapText="1"/>
    </xf>
    <xf numFmtId="0" fontId="69" fillId="0" borderId="7" xfId="0" applyFont="1" applyBorder="1" applyAlignment="1">
      <alignment horizontal="center" vertical="top" wrapText="1"/>
    </xf>
    <xf numFmtId="166" fontId="124" fillId="20" borderId="75" xfId="6" applyNumberFormat="1" applyFont="1" applyFill="1" applyBorder="1" applyAlignment="1">
      <alignment horizontal="right" vertical="top"/>
    </xf>
    <xf numFmtId="0" fontId="69" fillId="0" borderId="10" xfId="0" applyFont="1" applyBorder="1" applyAlignment="1">
      <alignment horizontal="center" vertical="top" wrapText="1"/>
    </xf>
    <xf numFmtId="0" fontId="69" fillId="0" borderId="0" xfId="0" applyFont="1" applyBorder="1" applyAlignment="1">
      <alignment horizontal="left" vertical="top" wrapText="1"/>
    </xf>
    <xf numFmtId="9" fontId="70" fillId="0" borderId="0" xfId="1" applyFont="1" applyBorder="1" applyAlignment="1">
      <alignment horizontal="right" vertical="top"/>
    </xf>
    <xf numFmtId="166" fontId="124" fillId="20" borderId="78" xfId="6" applyNumberFormat="1" applyFont="1" applyFill="1" applyBorder="1" applyAlignment="1">
      <alignment horizontal="right" vertical="top"/>
    </xf>
  </cellXfs>
  <cellStyles count="7">
    <cellStyle name="Hipervínculo" xfId="3" builtinId="8"/>
    <cellStyle name="Incorrecto" xfId="5" builtinId="27"/>
    <cellStyle name="Millares" xfId="2" builtinId="3"/>
    <cellStyle name="Normal" xfId="0" builtinId="0"/>
    <cellStyle name="Normal 2" xfId="4" xr:uid="{00000000-0005-0000-0000-000003000000}"/>
    <cellStyle name="Normal 3" xfId="6" xr:uid="{906D9763-FDD2-47C7-8A44-60814A741F64}"/>
    <cellStyle name="Porcentaje" xfId="1" builtinId="5"/>
  </cellStyles>
  <dxfs count="5087">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3" formatCode="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5"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3" formatCode="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5"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3" formatCode="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auto="1"/>
      </font>
      <numFmt numFmtId="165" formatCode="0.0%"/>
      <fill>
        <patternFill patternType="solid">
          <bgColor theme="0" tint="-4.9989318521683403E-2"/>
        </patternFill>
      </fill>
    </dxf>
  </dxfs>
  <tableStyles count="0" defaultTableStyle="TableStyleMedium2" defaultPivotStyle="PivotStyleLight16"/>
  <colors>
    <mruColors>
      <color rgb="FFF7DBF7"/>
      <color rgb="FFF0B2A8"/>
      <color rgb="FFC800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www.uvigo.gal/universidade/calidade/programas-calidade/docencia/programa-docentia" TargetMode="External"/><Relationship Id="rId4"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ecretaria.uvigo.gal/uv/web/transparencia/informe/show/5/51/64"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secretaria.uvigo.gal/uv/web/transparencia/informe/show/5/51/64"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secretaria.uvigo.gal/uv/web/transparencia/informe/show/5/51/64"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4"/>
  <sheetViews>
    <sheetView topLeftCell="A5" zoomScale="85" zoomScaleNormal="85" workbookViewId="0">
      <selection activeCell="E26" sqref="E26"/>
    </sheetView>
  </sheetViews>
  <sheetFormatPr baseColWidth="10" defaultColWidth="11" defaultRowHeight="15"/>
  <cols>
    <col min="1" max="1" width="7.7109375" customWidth="1"/>
    <col min="2" max="2" width="8.5703125" customWidth="1"/>
    <col min="3" max="3" width="10.28515625" customWidth="1"/>
    <col min="4" max="4" width="63.7109375" customWidth="1"/>
    <col min="5" max="5" width="20.85546875" customWidth="1"/>
    <col min="6" max="6" width="54" bestFit="1" customWidth="1"/>
    <col min="7" max="7" width="20.5703125" bestFit="1" customWidth="1"/>
    <col min="8" max="8" width="10.5703125" customWidth="1"/>
  </cols>
  <sheetData>
    <row r="1" spans="2:8" ht="15.75" thickBot="1"/>
    <row r="2" spans="2:8" ht="11.25" customHeight="1">
      <c r="B2" s="112"/>
      <c r="C2" s="113"/>
      <c r="D2" s="113"/>
      <c r="E2" s="113"/>
      <c r="F2" s="113"/>
      <c r="G2" s="113"/>
      <c r="H2" s="114"/>
    </row>
    <row r="3" spans="2:8" ht="28.5" customHeight="1">
      <c r="B3" s="115"/>
      <c r="C3" s="116"/>
      <c r="D3" s="116"/>
      <c r="E3" s="116"/>
      <c r="F3" s="117"/>
      <c r="G3" s="137" t="s">
        <v>0</v>
      </c>
      <c r="H3" s="136"/>
    </row>
    <row r="4" spans="2:8" ht="15" customHeight="1">
      <c r="B4" s="115"/>
      <c r="C4" s="117"/>
      <c r="D4" s="116"/>
      <c r="E4" s="116"/>
      <c r="F4" s="117"/>
      <c r="G4" s="118"/>
      <c r="H4" s="119"/>
    </row>
    <row r="5" spans="2:8" ht="28.5">
      <c r="B5" s="115"/>
      <c r="C5" s="640" t="s">
        <v>1</v>
      </c>
      <c r="D5" s="641"/>
      <c r="E5" s="641"/>
      <c r="F5" s="641"/>
      <c r="G5" s="642"/>
      <c r="H5" s="119"/>
    </row>
    <row r="6" spans="2:8" ht="11.25" customHeight="1">
      <c r="B6" s="120"/>
      <c r="C6" s="121"/>
      <c r="D6" s="122"/>
      <c r="E6" s="121"/>
      <c r="F6" s="121"/>
      <c r="G6" s="123"/>
      <c r="H6" s="119"/>
    </row>
    <row r="7" spans="2:8" ht="27.75">
      <c r="B7" s="120"/>
      <c r="C7" s="643" t="s">
        <v>2</v>
      </c>
      <c r="D7" s="643"/>
      <c r="E7" s="643"/>
      <c r="F7" s="643"/>
      <c r="G7" s="643"/>
      <c r="H7" s="119"/>
    </row>
    <row r="8" spans="2:8" ht="28.5">
      <c r="B8" s="120"/>
      <c r="C8" s="124"/>
      <c r="D8" s="125"/>
      <c r="E8" s="170" t="s">
        <v>832</v>
      </c>
      <c r="F8" s="125"/>
      <c r="G8" s="126"/>
      <c r="H8" s="119"/>
    </row>
    <row r="9" spans="2:8" ht="28.5">
      <c r="B9" s="120"/>
      <c r="C9" s="125" t="s">
        <v>3</v>
      </c>
      <c r="D9" s="125"/>
      <c r="E9" s="155"/>
      <c r="F9" s="125"/>
      <c r="G9" s="126"/>
      <c r="H9" s="119"/>
    </row>
    <row r="10" spans="2:8" ht="28.5">
      <c r="B10" s="120"/>
      <c r="C10" s="125"/>
      <c r="D10" s="156" t="s">
        <v>4</v>
      </c>
      <c r="E10" s="125"/>
      <c r="F10" s="156" t="s">
        <v>5</v>
      </c>
      <c r="G10" s="126"/>
      <c r="H10" s="119"/>
    </row>
    <row r="11" spans="2:8" ht="23.25">
      <c r="B11" s="120"/>
      <c r="C11" s="138"/>
      <c r="D11" s="147" t="s">
        <v>6</v>
      </c>
      <c r="E11" s="147"/>
      <c r="F11" s="147" t="s">
        <v>7</v>
      </c>
      <c r="G11" s="128"/>
      <c r="H11" s="129"/>
    </row>
    <row r="12" spans="2:8" ht="24" customHeight="1">
      <c r="B12" s="120"/>
      <c r="C12" s="138"/>
      <c r="D12" s="147" t="str">
        <f>+"Anexos do "&amp;Centro!F4</f>
        <v>Anexos do Curso 2023-2024</v>
      </c>
      <c r="E12" s="147"/>
      <c r="F12" s="147" t="s">
        <v>8</v>
      </c>
      <c r="G12" s="128"/>
      <c r="H12" s="129"/>
    </row>
    <row r="13" spans="2:8" ht="24" customHeight="1">
      <c r="B13" s="120"/>
      <c r="C13" s="138"/>
      <c r="D13" s="147" t="str">
        <f>+"Anexos do "&amp;Centro!J4</f>
        <v>Anexos do Curso 2024-2025</v>
      </c>
      <c r="E13" s="139"/>
      <c r="F13" s="147"/>
      <c r="G13" s="128"/>
      <c r="H13" s="129"/>
    </row>
    <row r="14" spans="2:8" ht="24" customHeight="1">
      <c r="B14" s="120"/>
      <c r="C14" s="138"/>
      <c r="D14" s="147" t="str">
        <f>+"Anexos do "&amp;Centro!N4</f>
        <v>Anexos do curso 2025-2026</v>
      </c>
      <c r="E14" s="139"/>
      <c r="G14" s="128"/>
      <c r="H14" s="129"/>
    </row>
    <row r="15" spans="2:8" ht="24" customHeight="1">
      <c r="B15" s="120"/>
      <c r="C15" s="138"/>
      <c r="D15" s="147"/>
      <c r="E15" s="139"/>
      <c r="F15" s="147"/>
      <c r="H15" s="129"/>
    </row>
    <row r="16" spans="2:8" ht="24" customHeight="1">
      <c r="B16" s="120"/>
      <c r="C16" s="138"/>
      <c r="D16" s="147" t="s">
        <v>9</v>
      </c>
      <c r="E16" s="139"/>
      <c r="F16" s="147"/>
      <c r="G16" s="128"/>
      <c r="H16" s="129"/>
    </row>
    <row r="17" spans="2:8" ht="28.5">
      <c r="B17" s="115"/>
      <c r="C17" s="140"/>
      <c r="D17" s="147" t="s">
        <v>10</v>
      </c>
      <c r="E17" s="139"/>
      <c r="F17" s="127"/>
      <c r="G17" s="128"/>
      <c r="H17" s="119"/>
    </row>
    <row r="18" spans="2:8" ht="28.5">
      <c r="B18" s="115"/>
      <c r="C18" s="140"/>
      <c r="D18" s="147" t="s">
        <v>11</v>
      </c>
      <c r="E18" s="139"/>
      <c r="F18" s="127"/>
      <c r="G18" s="128"/>
      <c r="H18" s="119"/>
    </row>
    <row r="19" spans="2:8" ht="28.5">
      <c r="B19" s="115"/>
      <c r="C19" s="140"/>
      <c r="D19" s="147" t="s">
        <v>12</v>
      </c>
      <c r="E19" s="139"/>
      <c r="F19" s="127"/>
      <c r="G19" s="128"/>
      <c r="H19" s="119"/>
    </row>
    <row r="20" spans="2:8" ht="28.5">
      <c r="B20" s="115"/>
      <c r="C20" s="140"/>
      <c r="D20" s="147" t="s">
        <v>13</v>
      </c>
      <c r="E20" s="139"/>
      <c r="F20" s="127"/>
      <c r="G20" s="128"/>
      <c r="H20" s="119"/>
    </row>
    <row r="21" spans="2:8" ht="28.5">
      <c r="B21" s="115"/>
      <c r="C21" s="140"/>
      <c r="D21" s="147" t="s">
        <v>14</v>
      </c>
      <c r="E21" s="139"/>
      <c r="F21" s="127"/>
      <c r="G21" s="128"/>
      <c r="H21" s="119"/>
    </row>
    <row r="22" spans="2:8" ht="28.5">
      <c r="B22" s="115"/>
      <c r="C22" s="126"/>
      <c r="D22" s="147" t="s">
        <v>15</v>
      </c>
      <c r="E22" s="127"/>
      <c r="F22" s="127"/>
      <c r="G22" s="130" t="s">
        <v>16</v>
      </c>
      <c r="H22" s="119"/>
    </row>
    <row r="23" spans="2:8" ht="29.25" thickBot="1">
      <c r="B23" s="131"/>
      <c r="C23" s="132"/>
      <c r="D23" s="132"/>
      <c r="E23" s="132"/>
      <c r="F23" s="132"/>
      <c r="G23" s="132"/>
      <c r="H23" s="133"/>
    </row>
    <row r="24" spans="2:8" ht="27.75">
      <c r="B24" s="134"/>
      <c r="C24" s="134"/>
      <c r="D24" s="134"/>
      <c r="E24" s="134"/>
      <c r="F24" s="134"/>
      <c r="G24" s="134"/>
      <c r="H24" s="135"/>
    </row>
  </sheetData>
  <mergeCells count="2">
    <mergeCell ref="C5:G5"/>
    <mergeCell ref="C7:G7"/>
  </mergeCells>
  <hyperlinks>
    <hyperlink ref="F11" location="Resumo!A1" display="Resumo dos Resultados" xr:uid="{00000000-0004-0000-0000-000000000000}"/>
    <hyperlink ref="D18" location="GFiloApli!A1" display="Indicadores do Grao en Filoloxía Aplicada Galega e Española" xr:uid="{00000000-0004-0000-0000-000001000000}"/>
    <hyperlink ref="F12" location="Procedementos!A1" display="Resultados por procedementos" xr:uid="{00000000-0004-0000-0000-000002000000}"/>
    <hyperlink ref="D19" location="MTraduMulti!A1" display="Indicadores do Máster Universitario en Traducción Multimedia" xr:uid="{00000000-0004-0000-0000-000004000000}"/>
    <hyperlink ref="D11" location="Centro!A1" display="Indicadores de Centro" xr:uid="{00000000-0004-0000-0000-000005000000}"/>
    <hyperlink ref="D16" location="GLEstran!A1" display="Indicadores do Grao en Linguas Estranxeiras" xr:uid="{00000000-0004-0000-0000-000006000000}"/>
    <hyperlink ref="D17" location="GTraduc!A1" display="Indicadores do Grao en Traducción e Interpretación" xr:uid="{00000000-0004-0000-0000-000007000000}"/>
    <hyperlink ref="D20" location="MEstIngles!A1" display="Indicadores do Máster Universitario en Estudos Ingleses Avanzados e as súas Aplicacións" xr:uid="{00000000-0004-0000-0000-000008000000}"/>
    <hyperlink ref="D21" location="MLinguistica!A1" display="Indicadores do Máster en Lingüística Aplicada" xr:uid="{00000000-0004-0000-0000-000009000000}"/>
    <hyperlink ref="D22" location="MComunicInt!A1" display="Indicadores do Máster Universitario en Traducción para a Comunicación Internacional" xr:uid="{00000000-0004-0000-0000-00000A000000}"/>
    <hyperlink ref="D12" location="'Anexos 1'!A1" display="'Anexos 1'!A1" xr:uid="{6F277C5E-F4AD-4568-8ADE-1156D17C6A4C}"/>
    <hyperlink ref="D13" location="'Anexos 2'!A1" display="'Anexos 2'!A1" xr:uid="{E66709F5-D4EC-4403-A674-211278491550}"/>
    <hyperlink ref="D14" location="'Anexos 3'!A1" display="'Anexos 3'!A1" xr:uid="{FB77AF34-FAFB-4FCD-88E7-7F9AD5E1D56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P52"/>
  <sheetViews>
    <sheetView zoomScale="70" zoomScaleNormal="70" workbookViewId="0">
      <pane xSplit="4" ySplit="6" topLeftCell="E7" activePane="bottomRight" state="frozen"/>
      <selection pane="topRight" activeCell="E1" sqref="E1"/>
      <selection pane="bottomLeft" activeCell="A7" sqref="A7"/>
      <selection pane="bottomRight" activeCell="K23" sqref="K23"/>
    </sheetView>
  </sheetViews>
  <sheetFormatPr baseColWidth="10" defaultColWidth="11.42578125" defaultRowHeight="15"/>
  <cols>
    <col min="1" max="1" width="5.7109375" style="3" customWidth="1"/>
    <col min="2" max="2" width="34.7109375" style="1" customWidth="1"/>
    <col min="3" max="3" width="35.28515625" style="1" customWidth="1"/>
    <col min="4" max="4" width="62" style="1" customWidth="1"/>
    <col min="5" max="5" width="9.28515625" style="1" customWidth="1"/>
    <col min="6" max="6" width="12.7109375" style="3" customWidth="1"/>
    <col min="7" max="7" width="12.7109375" style="19" customWidth="1"/>
    <col min="8" max="8" width="25.7109375" style="1" customWidth="1"/>
    <col min="9" max="9" width="1.85546875" style="2" customWidth="1"/>
    <col min="10" max="11" width="12.7109375" style="2" customWidth="1"/>
    <col min="12" max="12" width="25.7109375" style="2" customWidth="1"/>
    <col min="13" max="13" width="1.7109375" style="2" customWidth="1"/>
    <col min="14" max="15" width="12.7109375" style="2" customWidth="1"/>
    <col min="16" max="16" width="26.7109375" style="2" customWidth="1"/>
    <col min="17" max="16384" width="11.42578125" style="2"/>
  </cols>
  <sheetData>
    <row r="1" spans="1:16" ht="15.75" thickBot="1">
      <c r="G1" s="564"/>
    </row>
    <row r="2" spans="1:16" s="1" customFormat="1" ht="29.25" customHeight="1" thickBot="1">
      <c r="A2" s="649" t="s">
        <v>17</v>
      </c>
      <c r="B2" s="650"/>
      <c r="C2" s="650"/>
      <c r="D2" s="650"/>
      <c r="E2" s="650"/>
      <c r="F2" s="650"/>
      <c r="G2" s="650"/>
      <c r="H2" s="651"/>
    </row>
    <row r="3" spans="1:16" s="1" customFormat="1" ht="12.75" customHeight="1" thickBot="1">
      <c r="A3" s="61"/>
      <c r="B3" s="61"/>
      <c r="C3" s="61"/>
      <c r="D3" s="61"/>
      <c r="E3" s="61"/>
      <c r="F3" s="24"/>
      <c r="G3" s="61"/>
      <c r="H3" s="61"/>
    </row>
    <row r="4" spans="1:16" ht="36.75" customHeight="1" thickBot="1">
      <c r="A4" s="644" t="s">
        <v>18</v>
      </c>
      <c r="B4" s="645"/>
      <c r="C4" s="163" t="s">
        <v>19</v>
      </c>
      <c r="D4" s="162"/>
      <c r="E4" s="162" t="s">
        <v>20</v>
      </c>
      <c r="F4" s="646" t="s">
        <v>21</v>
      </c>
      <c r="G4" s="647"/>
      <c r="H4" s="648"/>
      <c r="J4" s="646" t="s">
        <v>22</v>
      </c>
      <c r="K4" s="647"/>
      <c r="L4" s="648"/>
      <c r="N4" s="646" t="s">
        <v>23</v>
      </c>
      <c r="O4" s="647"/>
      <c r="P4" s="648"/>
    </row>
    <row r="5" spans="1:16" ht="36" customHeight="1" thickBot="1">
      <c r="A5" s="168" t="s">
        <v>24</v>
      </c>
      <c r="B5" s="168" t="s">
        <v>25</v>
      </c>
      <c r="C5" s="168" t="s">
        <v>26</v>
      </c>
      <c r="D5" s="281" t="s">
        <v>27</v>
      </c>
      <c r="E5" s="281" t="s">
        <v>28</v>
      </c>
      <c r="F5" s="168" t="s">
        <v>29</v>
      </c>
      <c r="G5" s="168" t="s">
        <v>30</v>
      </c>
      <c r="H5" s="21" t="s">
        <v>31</v>
      </c>
      <c r="J5" s="168" t="s">
        <v>29</v>
      </c>
      <c r="K5" s="168" t="s">
        <v>30</v>
      </c>
      <c r="L5" s="21" t="s">
        <v>31</v>
      </c>
      <c r="N5" s="168" t="s">
        <v>29</v>
      </c>
      <c r="O5" s="168" t="s">
        <v>30</v>
      </c>
      <c r="P5" s="21" t="s">
        <v>31</v>
      </c>
    </row>
    <row r="6" spans="1:16" s="51" customFormat="1" ht="18.75" customHeight="1">
      <c r="A6" s="29" t="s">
        <v>32</v>
      </c>
      <c r="B6" s="30"/>
      <c r="C6" s="30"/>
      <c r="D6" s="282"/>
      <c r="E6" s="282"/>
      <c r="F6" s="171">
        <f>+COUNTIF(H$7:H$37,"meta Conseguida")+COUNTIF(H$7:H$37,"meta Non Conseguida")</f>
        <v>2</v>
      </c>
      <c r="G6" s="171">
        <f>+COUNTIF(H$7:H$37,"meta Conseguida")</f>
        <v>2</v>
      </c>
      <c r="H6" s="172">
        <f>+IFERROR(G6/F6,0)</f>
        <v>1</v>
      </c>
      <c r="I6" s="173"/>
      <c r="J6" s="171">
        <f>+COUNTIF(L$7:L$37,"meta Conseguida")+COUNTIF(L$7:L$37,"meta Non Conseguida")</f>
        <v>1</v>
      </c>
      <c r="K6" s="171">
        <f>+COUNTIF(L$7:L$37,"meta Conseguida")</f>
        <v>1</v>
      </c>
      <c r="L6" s="172">
        <f>+IFERROR(K6/J6,0)</f>
        <v>1</v>
      </c>
      <c r="N6" s="171">
        <f>+COUNTIF(P$7:P$37,"meta Conseguida")+COUNTIF(P$7:P$37,"meta Non Conseguida")</f>
        <v>0</v>
      </c>
      <c r="O6" s="171">
        <f>+COUNTIF(P$7:P$37,"meta Conseguida")</f>
        <v>0</v>
      </c>
      <c r="P6" s="172">
        <f>+IFERROR(O6/N6,0)</f>
        <v>0</v>
      </c>
    </row>
    <row r="7" spans="1:16" ht="63.75">
      <c r="A7" s="46" t="s">
        <v>33</v>
      </c>
      <c r="B7" s="93" t="s">
        <v>34</v>
      </c>
      <c r="C7" s="161" t="s">
        <v>35</v>
      </c>
      <c r="D7" s="283" t="s">
        <v>36</v>
      </c>
      <c r="E7" s="367">
        <v>4</v>
      </c>
      <c r="F7" s="223">
        <v>0.75</v>
      </c>
      <c r="G7" s="224">
        <v>0.77049180327868849</v>
      </c>
      <c r="H7" s="91" t="str">
        <f>+IF(ISBLANK(G7),"Introducir Resultado","Resultado Introducido")</f>
        <v>Resultado Introducido</v>
      </c>
      <c r="I7" s="565"/>
      <c r="J7" s="241">
        <v>0.75</v>
      </c>
      <c r="K7" s="224">
        <v>0.17449999999999999</v>
      </c>
      <c r="L7" s="91" t="str">
        <f>+IF(ISBLANK(K7),"Introducir Resultado","Resultado Introducido")</f>
        <v>Resultado Introducido</v>
      </c>
      <c r="N7" s="241">
        <v>0.75</v>
      </c>
      <c r="O7" s="224"/>
      <c r="P7" s="91" t="str">
        <f>+IF(ISBLANK(O7),"Introducir Resultado","Resultado Introducido")</f>
        <v>Introducir Resultado</v>
      </c>
    </row>
    <row r="8" spans="1:16" ht="18.75" customHeight="1">
      <c r="A8" s="92"/>
      <c r="B8" s="22"/>
      <c r="C8" s="22"/>
      <c r="D8" s="284"/>
      <c r="E8" s="284"/>
      <c r="F8" s="225"/>
      <c r="G8" s="566"/>
      <c r="H8" s="25"/>
      <c r="J8" s="225"/>
      <c r="K8" s="566"/>
      <c r="L8" s="25"/>
      <c r="N8" s="242"/>
      <c r="O8" s="242"/>
    </row>
    <row r="9" spans="1:16" s="51" customFormat="1" ht="18.75">
      <c r="A9" s="34" t="s">
        <v>37</v>
      </c>
      <c r="B9" s="35"/>
      <c r="C9" s="35"/>
      <c r="D9" s="285"/>
      <c r="E9" s="285"/>
      <c r="F9" s="226"/>
      <c r="G9" s="226"/>
      <c r="H9" s="37"/>
      <c r="J9" s="226"/>
      <c r="K9" s="226"/>
      <c r="L9" s="37"/>
      <c r="N9" s="226"/>
      <c r="O9" s="226"/>
      <c r="P9" s="37"/>
    </row>
    <row r="10" spans="1:16" ht="63.75">
      <c r="A10" s="342" t="s">
        <v>38</v>
      </c>
      <c r="B10" s="343" t="s">
        <v>39</v>
      </c>
      <c r="C10" s="344" t="s">
        <v>40</v>
      </c>
      <c r="D10" s="345" t="s">
        <v>41</v>
      </c>
      <c r="E10" s="489">
        <v>3</v>
      </c>
      <c r="F10" s="227"/>
      <c r="G10" s="228">
        <v>1</v>
      </c>
      <c r="H10" s="488" t="str">
        <f>+IF(AND(ISBLANK(F10),ISBLANK(G10)),"Introducir Meta e Resultado",IF(ISBLANK(F10),"Indicador Sen Meta",IF(ISBLANK(G10),"Introducir Resultado",IF(G10&lt;=F10,"Meta Conseguida","Meta Non Conseguida"))))</f>
        <v>Indicador Sen Meta</v>
      </c>
      <c r="I10" s="565"/>
      <c r="J10" s="227"/>
      <c r="K10" s="228">
        <v>1</v>
      </c>
      <c r="L10" s="488" t="str">
        <f>+IF(AND(ISBLANK(J10),ISBLANK(K10)),"Introducir Meta e Resultado",IF(ISBLANK(J10),"Indicador Sen Meta",IF(ISBLANK(K10),"Introducir Resultado",IF(K10&lt;=J10,"Meta Conseguida","Meta Non Conseguida"))))</f>
        <v>Indicador Sen Meta</v>
      </c>
      <c r="N10" s="227">
        <v>0</v>
      </c>
      <c r="O10" s="228"/>
      <c r="P10" s="488" t="str">
        <f>+IF(AND(ISBLANK(N10),ISBLANK(O10)),"Introducir Meta e Resultado",IF(ISBLANK(N10),"Indicador Sen Meta",IF(ISBLANK(O10),"Introducir Resultado",IF(O10&lt;=N10,"Meta Conseguida","Meta Non Conseguida"))))</f>
        <v>Introducir Resultado</v>
      </c>
    </row>
    <row r="11" spans="1:16" ht="63.75">
      <c r="A11" s="346" t="s">
        <v>42</v>
      </c>
      <c r="B11" s="347" t="s">
        <v>43</v>
      </c>
      <c r="C11" s="348" t="s">
        <v>44</v>
      </c>
      <c r="D11" s="349" t="s">
        <v>45</v>
      </c>
      <c r="E11" s="490">
        <v>1</v>
      </c>
      <c r="F11" s="229"/>
      <c r="G11" s="230"/>
      <c r="H11" s="485" t="str">
        <f>+IF(AND(ISBLANK(F11),ISBLANK(G11)),"Introducir Meta e Resultado",IF(ISBLANK(F11),"Indicador Sen Meta",IF(ISBLANK(G11),"Introducir Resultado",IF(G11&gt;=F11,"Meta Conseguida","Meta Non Conseguida"))))</f>
        <v>Introducir Meta e Resultado</v>
      </c>
      <c r="J11" s="229"/>
      <c r="K11" s="230"/>
      <c r="L11" s="485" t="str">
        <f>+IF(AND(ISBLANK(J11),ISBLANK(K11)),"Introducir Meta e Resultado",IF(ISBLANK(J11),"Indicador Sen Meta",IF(ISBLANK(K11),"Introducir Resultado",IF(K11&gt;=J11,"Meta Conseguida","Meta Non Conseguida"))))</f>
        <v>Introducir Meta e Resultado</v>
      </c>
      <c r="N11" s="229">
        <v>1</v>
      </c>
      <c r="O11" s="230"/>
      <c r="P11" s="485" t="str">
        <f>+IF(AND(ISBLANK(N11),ISBLANK(O11)),"Introducir Meta e Resultado",IF(ISBLANK(N11),"Indicador Sen Meta",IF(ISBLANK(O11),"Introducir Resultado",IF(O11&gt;=N11,"Meta Conseguida","Meta Non Conseguida"))))</f>
        <v>Introducir Resultado</v>
      </c>
    </row>
    <row r="12" spans="1:16" ht="38.25">
      <c r="A12" s="346" t="s">
        <v>46</v>
      </c>
      <c r="B12" s="347" t="s">
        <v>47</v>
      </c>
      <c r="C12" s="348" t="s">
        <v>44</v>
      </c>
      <c r="D12" s="349" t="s">
        <v>48</v>
      </c>
      <c r="E12" s="490">
        <v>1</v>
      </c>
      <c r="F12" s="231" t="s">
        <v>49</v>
      </c>
      <c r="G12" s="232"/>
      <c r="H12" s="85" t="str">
        <f>+IF(ISBLANK(G12),"Introducir Resultado","Resultado Introducido")</f>
        <v>Introducir Resultado</v>
      </c>
      <c r="J12" s="231" t="s">
        <v>49</v>
      </c>
      <c r="K12" s="232"/>
      <c r="L12" s="85" t="str">
        <f>+IF(ISBLANK(K12),"Introducir Resultado","Resultado Introducido")</f>
        <v>Introducir Resultado</v>
      </c>
      <c r="N12" s="231" t="s">
        <v>49</v>
      </c>
      <c r="O12" s="232"/>
      <c r="P12" s="85" t="str">
        <f>+IF(ISBLANK(O12),"Introducir Resultado","Resultado Introducido")</f>
        <v>Introducir Resultado</v>
      </c>
    </row>
    <row r="13" spans="1:16" ht="38.25">
      <c r="A13" s="346" t="s">
        <v>50</v>
      </c>
      <c r="B13" s="347" t="s">
        <v>51</v>
      </c>
      <c r="C13" s="348" t="s">
        <v>44</v>
      </c>
      <c r="D13" s="349" t="s">
        <v>52</v>
      </c>
      <c r="E13" s="490">
        <v>1</v>
      </c>
      <c r="F13" s="231" t="s">
        <v>49</v>
      </c>
      <c r="G13" s="232"/>
      <c r="H13" s="85" t="str">
        <f>+IF(ISBLANK(G13),"Introducir Resultado","Resultado Introducido")</f>
        <v>Introducir Resultado</v>
      </c>
      <c r="J13" s="231" t="s">
        <v>49</v>
      </c>
      <c r="K13" s="232"/>
      <c r="L13" s="85" t="str">
        <f>+IF(ISBLANK(K13),"Introducir Resultado","Resultado Introducido")</f>
        <v>Introducir Resultado</v>
      </c>
      <c r="N13" s="231" t="s">
        <v>49</v>
      </c>
      <c r="O13" s="232"/>
      <c r="P13" s="85" t="str">
        <f>+IF(ISBLANK(O13),"Introducir Resultado","Resultado Introducido")</f>
        <v>Introducir Resultado</v>
      </c>
    </row>
    <row r="14" spans="1:16" ht="38.25">
      <c r="A14" s="346" t="s">
        <v>53</v>
      </c>
      <c r="B14" s="347" t="s">
        <v>54</v>
      </c>
      <c r="C14" s="348" t="s">
        <v>44</v>
      </c>
      <c r="D14" s="349" t="s">
        <v>55</v>
      </c>
      <c r="E14" s="490">
        <v>1</v>
      </c>
      <c r="F14" s="231" t="s">
        <v>49</v>
      </c>
      <c r="G14" s="232"/>
      <c r="H14" s="85" t="str">
        <f>+IF(ISBLANK(G14),"Introducir Resultado","Resultado Introducido")</f>
        <v>Introducir Resultado</v>
      </c>
      <c r="J14" s="231" t="s">
        <v>49</v>
      </c>
      <c r="K14" s="232"/>
      <c r="L14" s="85" t="str">
        <f>+IF(ISBLANK(K14),"Introducir Resultado","Resultado Introducido")</f>
        <v>Introducir Resultado</v>
      </c>
      <c r="N14" s="231" t="s">
        <v>49</v>
      </c>
      <c r="O14" s="232"/>
      <c r="P14" s="85" t="str">
        <f>+IF(ISBLANK(O14),"Introducir Resultado","Resultado Introducido")</f>
        <v>Introducir Resultado</v>
      </c>
    </row>
    <row r="15" spans="1:16" ht="63.75">
      <c r="A15" s="346" t="s">
        <v>56</v>
      </c>
      <c r="B15" s="347" t="s">
        <v>57</v>
      </c>
      <c r="C15" s="348" t="s">
        <v>58</v>
      </c>
      <c r="D15" s="349" t="s">
        <v>59</v>
      </c>
      <c r="E15" s="490">
        <v>1</v>
      </c>
      <c r="F15" s="229"/>
      <c r="G15" s="230"/>
      <c r="H15" s="485" t="str">
        <f>+IF(AND(ISBLANK(F15),ISBLANK(G15)),"Introducir Meta e Resultado",IF(ISBLANK(F15),"Indicador Sen Meta",IF(ISBLANK(G15),"Introducir Resultado",IF(G15&gt;=F15,"Meta Conseguida","Meta Non Conseguida"))))</f>
        <v>Introducir Meta e Resultado</v>
      </c>
      <c r="J15" s="229"/>
      <c r="K15" s="230"/>
      <c r="L15" s="485" t="str">
        <f>+IF(AND(ISBLANK(J15),ISBLANK(K15)),"Introducir Meta e Resultado",IF(ISBLANK(J15),"Indicador Sen Meta",IF(ISBLANK(K15),"Introducir Resultado",IF(K15&gt;=J15,"Meta Conseguida","Meta Non Conseguida"))))</f>
        <v>Introducir Meta e Resultado</v>
      </c>
      <c r="N15" s="229">
        <v>1</v>
      </c>
      <c r="O15" s="230"/>
      <c r="P15" s="485" t="str">
        <f>+IF(AND(ISBLANK(N15),ISBLANK(O15)),"Introducir Meta e Resultado",IF(ISBLANK(N15),"Indicador Sen Meta",IF(ISBLANK(O15),"Introducir Resultado",IF(O15&gt;=N15,"Meta Conseguida","Meta Non Conseguida"))))</f>
        <v>Introducir Resultado</v>
      </c>
    </row>
    <row r="16" spans="1:16" ht="38.25">
      <c r="A16" s="346" t="s">
        <v>60</v>
      </c>
      <c r="B16" s="347" t="s">
        <v>61</v>
      </c>
      <c r="C16" s="348" t="s">
        <v>58</v>
      </c>
      <c r="D16" s="349" t="s">
        <v>62</v>
      </c>
      <c r="E16" s="490">
        <v>1</v>
      </c>
      <c r="F16" s="231" t="s">
        <v>49</v>
      </c>
      <c r="G16" s="232"/>
      <c r="H16" s="85" t="str">
        <f t="shared" ref="H16:H21" si="0">+IF(ISBLANK(G16),"Introducir Resultado","Indicador Completado")</f>
        <v>Introducir Resultado</v>
      </c>
      <c r="J16" s="231" t="s">
        <v>49</v>
      </c>
      <c r="K16" s="232"/>
      <c r="L16" s="85" t="str">
        <f>+IF(ISBLANK(K16),"Introducir Resultado","Indicador Completado")</f>
        <v>Introducir Resultado</v>
      </c>
      <c r="N16" s="231" t="s">
        <v>49</v>
      </c>
      <c r="O16" s="232"/>
      <c r="P16" s="85" t="str">
        <f>+IF(ISBLANK(O16),"Introducir Resultado","Indicador Completado")</f>
        <v>Introducir Resultado</v>
      </c>
    </row>
    <row r="17" spans="1:16" ht="38.25">
      <c r="A17" s="346" t="s">
        <v>63</v>
      </c>
      <c r="B17" s="347" t="s">
        <v>64</v>
      </c>
      <c r="C17" s="348" t="s">
        <v>65</v>
      </c>
      <c r="D17" s="349" t="s">
        <v>66</v>
      </c>
      <c r="E17" s="490">
        <v>1</v>
      </c>
      <c r="F17" s="231" t="s">
        <v>49</v>
      </c>
      <c r="G17" s="232"/>
      <c r="H17" s="85" t="str">
        <f t="shared" si="0"/>
        <v>Introducir Resultado</v>
      </c>
      <c r="J17" s="231" t="s">
        <v>49</v>
      </c>
      <c r="K17" s="232"/>
      <c r="L17" s="85" t="str">
        <f>+IF(ISBLANK(K17),"Introducir Resultado","Indicador Completado")</f>
        <v>Introducir Resultado</v>
      </c>
      <c r="N17" s="231" t="s">
        <v>49</v>
      </c>
      <c r="O17" s="232"/>
      <c r="P17" s="85" t="str">
        <f>+IF(ISBLANK(O17),"Introducir Resultado","Indicador Completado")</f>
        <v>Introducir Resultado</v>
      </c>
    </row>
    <row r="18" spans="1:16" ht="38.25">
      <c r="A18" s="346" t="s">
        <v>67</v>
      </c>
      <c r="B18" s="347" t="s">
        <v>68</v>
      </c>
      <c r="C18" s="348" t="s">
        <v>69</v>
      </c>
      <c r="D18" s="349" t="s">
        <v>70</v>
      </c>
      <c r="E18" s="490">
        <v>1</v>
      </c>
      <c r="F18" s="231" t="s">
        <v>49</v>
      </c>
      <c r="G18" s="232"/>
      <c r="H18" s="85" t="str">
        <f t="shared" si="0"/>
        <v>Introducir Resultado</v>
      </c>
      <c r="J18" s="231" t="s">
        <v>49</v>
      </c>
      <c r="K18" s="232"/>
      <c r="L18" s="85" t="str">
        <f>+IF(ISBLANK(K18),"Introducir Resultado","Indicador Completado")</f>
        <v>Introducir Resultado</v>
      </c>
      <c r="N18" s="231" t="s">
        <v>49</v>
      </c>
      <c r="O18" s="232"/>
      <c r="P18" s="85" t="str">
        <f>+IF(ISBLANK(O18),"Introducir Resultado","Indicador Completado")</f>
        <v>Introducir Resultado</v>
      </c>
    </row>
    <row r="19" spans="1:16" ht="38.25">
      <c r="A19" s="346" t="s">
        <v>71</v>
      </c>
      <c r="B19" s="347" t="s">
        <v>72</v>
      </c>
      <c r="C19" s="348" t="s">
        <v>58</v>
      </c>
      <c r="D19" s="349" t="s">
        <v>73</v>
      </c>
      <c r="E19" s="490">
        <v>3</v>
      </c>
      <c r="F19" s="231" t="s">
        <v>49</v>
      </c>
      <c r="G19" s="232">
        <v>9</v>
      </c>
      <c r="H19" s="85" t="str">
        <f t="shared" si="0"/>
        <v>Indicador Completado</v>
      </c>
      <c r="J19" s="231" t="s">
        <v>49</v>
      </c>
      <c r="K19" s="232">
        <v>24</v>
      </c>
      <c r="L19" s="85" t="str">
        <f>+IF(ISBLANK(K19),"Introducir Resultado","Indicador Completado")</f>
        <v>Indicador Completado</v>
      </c>
      <c r="N19" s="231" t="s">
        <v>49</v>
      </c>
      <c r="O19" s="232"/>
      <c r="P19" s="85" t="str">
        <f>+IF(ISBLANK(O19),"Introducir Resultado","Indicador Completado")</f>
        <v>Introducir Resultado</v>
      </c>
    </row>
    <row r="20" spans="1:16" ht="63.75">
      <c r="A20" s="346" t="s">
        <v>74</v>
      </c>
      <c r="B20" s="347" t="s">
        <v>75</v>
      </c>
      <c r="C20" s="348" t="s">
        <v>76</v>
      </c>
      <c r="D20" s="349" t="s">
        <v>77</v>
      </c>
      <c r="E20" s="490">
        <v>5</v>
      </c>
      <c r="F20" s="233"/>
      <c r="G20" s="234"/>
      <c r="H20" s="485" t="str">
        <f>+IF(AND(ISBLANK(F20),ISBLANK(G20)),"Introducir Meta e Resultado",IF(ISBLANK(F20),"Indicador Sen Meta",IF(ISBLANK(G20),"Introducir Resultado",IF(G20&gt;=F20,"Meta Conseguida","Meta Non Conseguida"))))</f>
        <v>Introducir Meta e Resultado</v>
      </c>
      <c r="J20" s="233"/>
      <c r="K20" s="234"/>
      <c r="L20" s="485" t="str">
        <f>+IF(AND(ISBLANK(J20),ISBLANK(K20)),"Introducir Meta e Resultado",IF(ISBLANK(J20),"Indicador Sen Meta",IF(ISBLANK(K20),"Introducir Resultado",IF(K20&gt;=J20,"Meta Conseguida","Meta Non Conseguida"))))</f>
        <v>Introducir Meta e Resultado</v>
      </c>
      <c r="N20" s="233">
        <v>3</v>
      </c>
      <c r="O20" s="234"/>
      <c r="P20" s="485" t="str">
        <f>+IF(AND(ISBLANK(N20),ISBLANK(O20)),"Introducir Meta e Resultado",IF(ISBLANK(N20),"Indicador Sen Meta",IF(ISBLANK(O20),"Introducir Resultado",IF(O20&gt;=N20,"Meta Conseguida","Meta Non Conseguida"))))</f>
        <v>Introducir Resultado</v>
      </c>
    </row>
    <row r="21" spans="1:16" ht="37.5">
      <c r="A21" s="346" t="s">
        <v>78</v>
      </c>
      <c r="B21" s="347" t="s">
        <v>79</v>
      </c>
      <c r="C21" s="348" t="s">
        <v>80</v>
      </c>
      <c r="D21" s="349" t="s">
        <v>81</v>
      </c>
      <c r="E21" s="490">
        <v>3</v>
      </c>
      <c r="F21" s="231" t="s">
        <v>49</v>
      </c>
      <c r="G21" s="232">
        <v>5</v>
      </c>
      <c r="H21" s="85" t="str">
        <f t="shared" si="0"/>
        <v>Indicador Completado</v>
      </c>
      <c r="J21" s="231" t="s">
        <v>49</v>
      </c>
      <c r="K21" s="232">
        <v>4</v>
      </c>
      <c r="L21" s="85" t="str">
        <f>+IF(ISBLANK(K21),"Introducir Resultado","Indicador Completado")</f>
        <v>Indicador Completado</v>
      </c>
      <c r="N21" s="231" t="s">
        <v>49</v>
      </c>
      <c r="O21" s="232"/>
      <c r="P21" s="85" t="str">
        <f>+IF(ISBLANK(O21),"Introducir Resultado","Indicador Completado")</f>
        <v>Introducir Resultado</v>
      </c>
    </row>
    <row r="22" spans="1:16" ht="38.25">
      <c r="A22" s="480" t="s">
        <v>82</v>
      </c>
      <c r="B22" s="95" t="s">
        <v>83</v>
      </c>
      <c r="C22" s="481" t="s">
        <v>80</v>
      </c>
      <c r="D22" s="482" t="s">
        <v>84</v>
      </c>
      <c r="E22" s="491">
        <v>3</v>
      </c>
      <c r="F22" s="479">
        <v>1</v>
      </c>
      <c r="G22" s="230">
        <v>1</v>
      </c>
      <c r="H22" s="485" t="str">
        <f>+IF(AND(ISBLANK(F22),ISBLANK(G22)),"Introducir Meta e Resultado",IF(ISBLANK(F22),"Indicador Sen Meta",IF(ISBLANK(G22),"Introducir Resultado",IF(G22&gt;=F22,"Meta Conseguida","Meta Non Conseguida"))))</f>
        <v>Meta Conseguida</v>
      </c>
      <c r="J22" s="229">
        <v>1</v>
      </c>
      <c r="K22" s="230">
        <v>1</v>
      </c>
      <c r="L22" s="485" t="str">
        <f>+IF(AND(ISBLANK(J22),ISBLANK(K22)),"Introducir Meta e Resultado",IF(ISBLANK(J22),"Indicador Sen Meta",IF(ISBLANK(K22),"Introducir Resultado",IF(K22&gt;=J22,"Meta Conseguida","Meta Non Conseguida"))))</f>
        <v>Meta Conseguida</v>
      </c>
      <c r="N22" s="229">
        <v>1</v>
      </c>
      <c r="O22" s="230"/>
      <c r="P22" s="485" t="str">
        <f>+IF(AND(ISBLANK(N22),ISBLANK(O22)),"Introducir Meta e Resultado",IF(ISBLANK(N22),"Indicador Sen Meta",IF(ISBLANK(O22),"Introducir Resultado",IF(O22&gt;=N22,"Meta Conseguida","Meta Non Conseguida"))))</f>
        <v>Introducir Resultado</v>
      </c>
    </row>
    <row r="23" spans="1:16" ht="51">
      <c r="A23" s="483" t="s">
        <v>85</v>
      </c>
      <c r="B23" s="96" t="s">
        <v>86</v>
      </c>
      <c r="C23" s="97" t="s">
        <v>80</v>
      </c>
      <c r="D23" s="484" t="s">
        <v>87</v>
      </c>
      <c r="E23" s="492">
        <v>3</v>
      </c>
      <c r="F23" s="486" t="s">
        <v>49</v>
      </c>
      <c r="G23" s="486" t="s">
        <v>49</v>
      </c>
      <c r="H23" s="487" t="str">
        <f>+IF(AND(ISBLANK(F23),ISBLANK(G23)),"Introducir Meta e Resultado",IF(ISBLANK(F23),"Indicador Sen Meta",IF(ISBLANK(G23),"Introducir Resultado",IF(G23&gt;=F23,"Meta Conseguida","Meta Non Conseguida"))))</f>
        <v>Meta Conseguida</v>
      </c>
      <c r="I23" s="3"/>
      <c r="J23" s="275"/>
      <c r="K23" s="235"/>
      <c r="L23" s="487" t="str">
        <f>+IF(AND(ISBLANK(J23),ISBLANK(K23)),"Introducir Meta e Resultado",IF(ISBLANK(J23),"Indicador Sen Meta",IF(ISBLANK(K23),"Introducir Resultado",IF(K23&gt;=J23,"Meta Conseguida","Meta Non Conseguida"))))</f>
        <v>Introducir Meta e Resultado</v>
      </c>
      <c r="N23" s="275">
        <v>0.5</v>
      </c>
      <c r="O23" s="235"/>
      <c r="P23" s="487" t="str">
        <f>+IF(AND(ISBLANK(N23),ISBLANK(O23)),"Introducir Meta e Resultado",IF(ISBLANK(N23),"Indicador Sen Meta",IF(ISBLANK(O23),"Introducir Resultado",IF(O23&gt;=N23,"Meta Conseguida","Meta Non Conseguida"))))</f>
        <v>Introducir Resultado</v>
      </c>
    </row>
    <row r="24" spans="1:16">
      <c r="A24" s="164"/>
      <c r="B24" s="165"/>
      <c r="C24" s="165"/>
      <c r="D24" s="286"/>
      <c r="E24" s="286"/>
      <c r="F24" s="566"/>
      <c r="G24" s="566"/>
      <c r="H24" s="25"/>
      <c r="J24" s="566"/>
      <c r="K24" s="566"/>
      <c r="L24" s="25"/>
      <c r="N24" s="242"/>
      <c r="O24" s="242"/>
    </row>
    <row r="25" spans="1:16" s="51" customFormat="1" ht="18.75">
      <c r="A25" s="174" t="s">
        <v>88</v>
      </c>
      <c r="B25" s="175"/>
      <c r="C25" s="175"/>
      <c r="D25" s="287"/>
      <c r="E25" s="287"/>
      <c r="F25" s="236"/>
      <c r="G25" s="236"/>
      <c r="H25" s="176"/>
      <c r="J25" s="236"/>
      <c r="K25" s="236"/>
      <c r="L25" s="176"/>
      <c r="N25" s="236"/>
      <c r="O25" s="236"/>
      <c r="P25" s="176"/>
    </row>
    <row r="26" spans="1:16" ht="18.75">
      <c r="A26" s="92"/>
      <c r="B26" s="158"/>
      <c r="C26" s="158"/>
      <c r="D26" s="288"/>
      <c r="E26" s="288"/>
      <c r="F26" s="566"/>
      <c r="G26" s="566"/>
      <c r="H26" s="26"/>
      <c r="J26" s="566"/>
      <c r="K26" s="566"/>
      <c r="L26" s="26"/>
      <c r="N26" s="242"/>
      <c r="O26" s="242"/>
    </row>
    <row r="27" spans="1:16" ht="37.5">
      <c r="A27" s="47" t="s">
        <v>89</v>
      </c>
      <c r="B27" s="94" t="s">
        <v>90</v>
      </c>
      <c r="C27" s="94" t="s">
        <v>91</v>
      </c>
      <c r="D27" s="289" t="s">
        <v>92</v>
      </c>
      <c r="E27" s="493"/>
      <c r="F27" s="320">
        <f>+COUNTA(H28:H52)-COUNTIF(H28:H52,"Introducir Resultado")-COUNTIF(H28:H52,"Introducir Meta e Resultado")</f>
        <v>3</v>
      </c>
      <c r="G27" s="321">
        <f>+COUNTIF(H28:H52,"Meta Conseguida")</f>
        <v>2</v>
      </c>
      <c r="H27" s="88" t="str">
        <f>+IF(COUNTIF(H28:H52,"Meta Conseguida")=5,"Meta Totalmente Alcanzada",IF(COUNTIF(H28:H52,"Meta Non Conseguida")=5,"Ningunha Meta Alcanzada",IF((G27+F27)=0,"Introducir Indicadores","Meta Parcialmente Alcanzada")))</f>
        <v>Meta Parcialmente Alcanzada</v>
      </c>
      <c r="J27" s="320">
        <f>+COUNTA(L28:L52)-COUNTIF(L28:L52,"Introducir Resultado")-COUNTIF(L28:L52,"Introducir Meta e Resultado")</f>
        <v>3</v>
      </c>
      <c r="K27" s="321">
        <f>+COUNTIF(L28:L52,"Meta Conseguida")</f>
        <v>2</v>
      </c>
      <c r="L27" s="88" t="str">
        <f>+IF(COUNTIF(L28:L52,"Meta Conseguida")=5,"Meta Totalmente Alcanzada",IF(COUNTIF(L28:L52,"Meta Non Conseguida")=5,"Ningunha Meta Alcanzada",IF((K27+J27)=0,"Introducir Indicadores","Meta Parcialmente Alcanzada")))</f>
        <v>Meta Parcialmente Alcanzada</v>
      </c>
      <c r="N27" s="320">
        <f>+COUNTA(P28:P52)-COUNTIF(P28:P52,"Introducir Resultado")-COUNTIF(P28:P52,"Introducir Meta e Resultado")</f>
        <v>0</v>
      </c>
      <c r="O27" s="321">
        <f>+COUNTIF(P28:P52,"Meta Conseguida")</f>
        <v>0</v>
      </c>
      <c r="P27" s="88" t="str">
        <f>+IF(COUNTIF(P28:P52,"Meta Conseguida")=5,"Meta Totalmente Alcanzada",IF(COUNTIF(P28:P52,"Meta Non Conseguida")=5,"Ningunha Meta Alcanzada",IF((O27+N27)=0,"Introducir Indicadores","Meta Parcialmente Alcanzada")))</f>
        <v>Introducir Indicadores</v>
      </c>
    </row>
    <row r="28" spans="1:16" ht="38.25">
      <c r="A28" s="418" t="s">
        <v>93</v>
      </c>
      <c r="B28" s="449" t="s">
        <v>94</v>
      </c>
      <c r="C28" s="449" t="s">
        <v>91</v>
      </c>
      <c r="D28" s="450" t="s">
        <v>95</v>
      </c>
      <c r="E28" s="493"/>
      <c r="F28" s="451"/>
      <c r="G28" s="452"/>
      <c r="H28" s="453" t="str">
        <f t="shared" ref="H28:H44" si="1">+IF(AND(ISBLANK(F28),ISBLANK(G28)),"Introducir Meta e Resultado",IF(ISBLANK(F28),"Introducir Meta",IF(ISBLANK(G28),"Introducir Resultado",IF(G28&gt;=F28,"Meta Conseguida","Meta Non Conseguida"))))</f>
        <v>Introducir Meta e Resultado</v>
      </c>
      <c r="I28" s="454"/>
      <c r="J28" s="455"/>
      <c r="K28" s="452"/>
      <c r="L28" s="453" t="str">
        <f t="shared" ref="L28:L44" si="2">+IF(AND(ISBLANK(J28),ISBLANK(K28)),"Introducir Meta e Resultado",IF(ISBLANK(J28),"Introducir Meta",IF(ISBLANK(K28),"Introducir Resultado",IF(K28&gt;=J28,"Meta Conseguida","Meta Non Conseguida"))))</f>
        <v>Introducir Meta e Resultado</v>
      </c>
      <c r="M28" s="454"/>
      <c r="N28" s="456"/>
      <c r="O28" s="457"/>
      <c r="P28" s="458" t="str">
        <f t="shared" ref="P28:P44" si="3">+IF(AND(ISBLANK(N28),ISBLANK(O28)),"Introducir Meta e Resultado",IF(ISBLANK(N28),"Introducir Meta",IF(ISBLANK(O28),"Introducir Resultado",IF(O28&gt;=N28,"Meta Conseguida","Meta Non Conseguida"))))</f>
        <v>Introducir Meta e Resultado</v>
      </c>
    </row>
    <row r="29" spans="1:16" ht="38.25">
      <c r="A29" s="418" t="s">
        <v>96</v>
      </c>
      <c r="B29" s="449" t="s">
        <v>97</v>
      </c>
      <c r="C29" s="449" t="s">
        <v>91</v>
      </c>
      <c r="D29" s="450" t="s">
        <v>98</v>
      </c>
      <c r="E29" s="493"/>
      <c r="F29" s="459"/>
      <c r="G29" s="452"/>
      <c r="H29" s="460" t="str">
        <f t="shared" si="1"/>
        <v>Introducir Meta e Resultado</v>
      </c>
      <c r="I29" s="454"/>
      <c r="J29" s="455"/>
      <c r="K29" s="452"/>
      <c r="L29" s="460" t="str">
        <f t="shared" si="2"/>
        <v>Introducir Meta e Resultado</v>
      </c>
      <c r="M29" s="454"/>
      <c r="N29" s="461"/>
      <c r="O29" s="457"/>
      <c r="P29" s="462" t="str">
        <f>+IF(AND(ISBLANK(N29),ISBLANK(O29)),"Introducir Meta e Resultado",IF(ISBLANK(N29),"Introducir Meta",IF(ISBLANK(O29),"Introducir Resultado",IF(O29&gt;=N29,"Meta Conseguida","Meta Non Conseguida"))))</f>
        <v>Introducir Meta e Resultado</v>
      </c>
    </row>
    <row r="30" spans="1:16" ht="51">
      <c r="A30" s="444" t="s">
        <v>99</v>
      </c>
      <c r="B30" s="449" t="s">
        <v>100</v>
      </c>
      <c r="C30" s="449" t="s">
        <v>91</v>
      </c>
      <c r="D30" s="449" t="s">
        <v>98</v>
      </c>
      <c r="E30" s="493"/>
      <c r="F30" s="463"/>
      <c r="G30" s="452"/>
      <c r="H30" s="460" t="str">
        <f t="shared" si="1"/>
        <v>Introducir Meta e Resultado</v>
      </c>
      <c r="I30" s="454"/>
      <c r="J30" s="464"/>
      <c r="K30" s="452"/>
      <c r="L30" s="460" t="str">
        <f t="shared" si="2"/>
        <v>Introducir Meta e Resultado</v>
      </c>
      <c r="M30" s="454"/>
      <c r="N30" s="456"/>
      <c r="O30" s="457"/>
      <c r="P30" s="462" t="str">
        <f>+IF(AND(ISBLANK(N30),ISBLANK(O30)),"Introducir Meta e Resultado",IF(ISBLANK(N30),"Introducir Meta",IF(ISBLANK(O30),"Introducir Resultado",IF(O30&gt;=N30,"Meta Conseguida","Meta Non Conseguida"))))</f>
        <v>Introducir Meta e Resultado</v>
      </c>
    </row>
    <row r="31" spans="1:16" ht="38.25">
      <c r="A31" s="421" t="s">
        <v>101</v>
      </c>
      <c r="B31" s="465" t="s">
        <v>102</v>
      </c>
      <c r="C31" s="465" t="s">
        <v>91</v>
      </c>
      <c r="D31" s="466" t="s">
        <v>98</v>
      </c>
      <c r="E31" s="493"/>
      <c r="F31" s="459"/>
      <c r="G31" s="452"/>
      <c r="H31" s="467" t="str">
        <f t="shared" si="1"/>
        <v>Introducir Meta e Resultado</v>
      </c>
      <c r="I31" s="454"/>
      <c r="J31" s="455"/>
      <c r="K31" s="452"/>
      <c r="L31" s="468" t="str">
        <f t="shared" si="2"/>
        <v>Introducir Meta e Resultado</v>
      </c>
      <c r="M31" s="454"/>
      <c r="N31" s="461"/>
      <c r="O31" s="457"/>
      <c r="P31" s="462" t="str">
        <f t="shared" si="3"/>
        <v>Introducir Meta e Resultado</v>
      </c>
    </row>
    <row r="32" spans="1:16" ht="38.25">
      <c r="A32" s="424" t="s">
        <v>103</v>
      </c>
      <c r="B32" s="465" t="s">
        <v>104</v>
      </c>
      <c r="C32" s="465" t="s">
        <v>91</v>
      </c>
      <c r="D32" s="466" t="s">
        <v>98</v>
      </c>
      <c r="E32" s="493"/>
      <c r="F32" s="459"/>
      <c r="G32" s="452"/>
      <c r="H32" s="467" t="str">
        <f t="shared" si="1"/>
        <v>Introducir Meta e Resultado</v>
      </c>
      <c r="I32" s="454"/>
      <c r="J32" s="455"/>
      <c r="K32" s="452"/>
      <c r="L32" s="467" t="str">
        <f t="shared" si="2"/>
        <v>Introducir Meta e Resultado</v>
      </c>
      <c r="M32" s="454"/>
      <c r="N32" s="461"/>
      <c r="O32" s="457"/>
      <c r="P32" s="462" t="str">
        <f t="shared" si="3"/>
        <v>Introducir Meta e Resultado</v>
      </c>
    </row>
    <row r="33" spans="1:16" ht="51">
      <c r="A33" s="425" t="s">
        <v>105</v>
      </c>
      <c r="B33" s="465" t="s">
        <v>106</v>
      </c>
      <c r="C33" s="465" t="s">
        <v>91</v>
      </c>
      <c r="D33" s="465" t="s">
        <v>98</v>
      </c>
      <c r="E33" s="493"/>
      <c r="F33" s="459"/>
      <c r="G33" s="457"/>
      <c r="H33" s="467" t="str">
        <f t="shared" si="1"/>
        <v>Introducir Meta e Resultado</v>
      </c>
      <c r="I33" s="454"/>
      <c r="J33" s="455"/>
      <c r="K33" s="457"/>
      <c r="L33" s="467" t="str">
        <f t="shared" si="2"/>
        <v>Introducir Meta e Resultado</v>
      </c>
      <c r="M33" s="454"/>
      <c r="N33" s="461"/>
      <c r="O33" s="457"/>
      <c r="P33" s="462" t="str">
        <f t="shared" si="3"/>
        <v>Introducir Meta e Resultado</v>
      </c>
    </row>
    <row r="34" spans="1:16" ht="63.75">
      <c r="A34" s="444" t="s">
        <v>107</v>
      </c>
      <c r="B34" s="469" t="s">
        <v>108</v>
      </c>
      <c r="C34" s="470" t="s">
        <v>91</v>
      </c>
      <c r="D34" s="471" t="s">
        <v>98</v>
      </c>
      <c r="E34" s="493"/>
      <c r="F34" s="463"/>
      <c r="G34" s="457"/>
      <c r="H34" s="467" t="str">
        <f t="shared" si="1"/>
        <v>Introducir Meta e Resultado</v>
      </c>
      <c r="I34" s="454"/>
      <c r="J34" s="464"/>
      <c r="K34" s="457"/>
      <c r="L34" s="472" t="str">
        <f t="shared" si="2"/>
        <v>Introducir Meta e Resultado</v>
      </c>
      <c r="M34" s="454"/>
      <c r="N34" s="473"/>
      <c r="O34" s="457"/>
      <c r="P34" s="472" t="str">
        <f t="shared" si="3"/>
        <v>Introducir Meta e Resultado</v>
      </c>
    </row>
    <row r="35" spans="1:16" ht="91.5" customHeight="1">
      <c r="A35" s="445" t="s">
        <v>109</v>
      </c>
      <c r="B35" s="474" t="s">
        <v>110</v>
      </c>
      <c r="C35" s="475" t="s">
        <v>91</v>
      </c>
      <c r="D35" s="476" t="s">
        <v>98</v>
      </c>
      <c r="E35" s="493"/>
      <c r="F35" s="473"/>
      <c r="G35" s="457"/>
      <c r="H35" s="467" t="str">
        <f t="shared" si="1"/>
        <v>Introducir Meta e Resultado</v>
      </c>
      <c r="I35" s="454"/>
      <c r="J35" s="473"/>
      <c r="K35" s="457"/>
      <c r="L35" s="458" t="str">
        <f t="shared" si="2"/>
        <v>Introducir Meta e Resultado</v>
      </c>
      <c r="M35" s="454"/>
      <c r="N35" s="473"/>
      <c r="O35" s="457"/>
      <c r="P35" s="458" t="str">
        <f t="shared" si="3"/>
        <v>Introducir Meta e Resultado</v>
      </c>
    </row>
    <row r="36" spans="1:16" ht="72.75" customHeight="1">
      <c r="A36" s="440" t="s">
        <v>111</v>
      </c>
      <c r="B36" s="441" t="s">
        <v>112</v>
      </c>
      <c r="C36" s="442" t="s">
        <v>91</v>
      </c>
      <c r="D36" s="443" t="s">
        <v>98</v>
      </c>
      <c r="E36" s="493"/>
      <c r="F36" s="389"/>
      <c r="G36" s="238"/>
      <c r="H36" s="446" t="str">
        <f t="shared" si="1"/>
        <v>Introducir Meta e Resultado</v>
      </c>
      <c r="J36" s="412"/>
      <c r="K36" s="238"/>
      <c r="L36" s="447" t="str">
        <f t="shared" si="2"/>
        <v>Introducir Meta e Resultado</v>
      </c>
      <c r="N36" s="239">
        <v>2</v>
      </c>
      <c r="O36" s="238"/>
      <c r="P36" s="411" t="str">
        <f t="shared" si="3"/>
        <v>Introducir Resultado</v>
      </c>
    </row>
    <row r="37" spans="1:16" ht="38.25">
      <c r="A37" s="382" t="s">
        <v>113</v>
      </c>
      <c r="B37" s="383" t="s">
        <v>114</v>
      </c>
      <c r="C37" s="384" t="s">
        <v>91</v>
      </c>
      <c r="D37" s="385" t="s">
        <v>98</v>
      </c>
      <c r="E37" s="493"/>
      <c r="F37" s="389"/>
      <c r="G37" s="386"/>
      <c r="H37" s="387" t="str">
        <f t="shared" si="1"/>
        <v>Introducir Meta e Resultado</v>
      </c>
      <c r="I37" s="388"/>
      <c r="J37" s="412"/>
      <c r="K37" s="386"/>
      <c r="L37" s="387" t="str">
        <f t="shared" si="2"/>
        <v>Introducir Meta e Resultado</v>
      </c>
      <c r="M37" s="388"/>
      <c r="N37" s="239">
        <v>90</v>
      </c>
      <c r="O37" s="386"/>
      <c r="P37" s="387" t="str">
        <f t="shared" si="3"/>
        <v>Introducir Resultado</v>
      </c>
    </row>
    <row r="38" spans="1:16" ht="49.5" customHeight="1">
      <c r="A38" s="382"/>
      <c r="B38" s="383" t="s">
        <v>115</v>
      </c>
      <c r="C38" s="384" t="s">
        <v>91</v>
      </c>
      <c r="D38" s="385"/>
      <c r="E38" s="493"/>
      <c r="F38" s="389"/>
      <c r="G38" s="386"/>
      <c r="H38" s="387"/>
      <c r="I38" s="388"/>
      <c r="J38" s="412"/>
      <c r="K38" s="386"/>
      <c r="L38" s="387"/>
      <c r="M38" s="388"/>
      <c r="N38" s="239">
        <v>30</v>
      </c>
      <c r="O38" s="386"/>
      <c r="P38" s="387" t="str">
        <f t="shared" si="3"/>
        <v>Introducir Resultado</v>
      </c>
    </row>
    <row r="39" spans="1:16" ht="38.25">
      <c r="A39" s="382" t="s">
        <v>116</v>
      </c>
      <c r="B39" s="383" t="s">
        <v>117</v>
      </c>
      <c r="C39" s="384" t="s">
        <v>91</v>
      </c>
      <c r="D39" s="385" t="s">
        <v>98</v>
      </c>
      <c r="E39" s="493"/>
      <c r="F39" s="389"/>
      <c r="G39" s="386"/>
      <c r="H39" s="387" t="str">
        <f t="shared" si="1"/>
        <v>Introducir Meta e Resultado</v>
      </c>
      <c r="I39" s="388"/>
      <c r="J39" s="412"/>
      <c r="K39" s="386"/>
      <c r="L39" s="387" t="str">
        <f t="shared" si="2"/>
        <v>Introducir Meta e Resultado</v>
      </c>
      <c r="M39" s="388"/>
      <c r="N39" s="239">
        <v>10</v>
      </c>
      <c r="O39" s="386"/>
      <c r="P39" s="387" t="str">
        <f t="shared" si="3"/>
        <v>Introducir Resultado</v>
      </c>
    </row>
    <row r="40" spans="1:16" ht="38.25">
      <c r="A40" s="382" t="s">
        <v>118</v>
      </c>
      <c r="B40" s="383" t="s">
        <v>119</v>
      </c>
      <c r="C40" s="384" t="s">
        <v>91</v>
      </c>
      <c r="D40" s="385" t="s">
        <v>98</v>
      </c>
      <c r="E40" s="493"/>
      <c r="F40" s="389"/>
      <c r="G40" s="386"/>
      <c r="H40" s="387" t="str">
        <f t="shared" si="1"/>
        <v>Introducir Meta e Resultado</v>
      </c>
      <c r="I40" s="388"/>
      <c r="J40" s="412"/>
      <c r="K40" s="386"/>
      <c r="L40" s="387" t="str">
        <f t="shared" si="2"/>
        <v>Introducir Meta e Resultado</v>
      </c>
      <c r="M40" s="388"/>
      <c r="N40" s="413">
        <v>0.6</v>
      </c>
      <c r="O40" s="386"/>
      <c r="P40" s="387" t="str">
        <f t="shared" si="3"/>
        <v>Introducir Resultado</v>
      </c>
    </row>
    <row r="41" spans="1:16" ht="51">
      <c r="A41" s="404" t="s">
        <v>120</v>
      </c>
      <c r="B41" s="405" t="s">
        <v>121</v>
      </c>
      <c r="C41" s="406" t="s">
        <v>91</v>
      </c>
      <c r="D41" s="407" t="s">
        <v>98</v>
      </c>
      <c r="E41" s="493"/>
      <c r="F41" s="389"/>
      <c r="G41" s="394"/>
      <c r="H41" s="409" t="str">
        <f t="shared" si="1"/>
        <v>Introducir Meta e Resultado</v>
      </c>
      <c r="I41" s="396"/>
      <c r="J41" s="412"/>
      <c r="K41" s="394"/>
      <c r="L41" s="409" t="str">
        <f t="shared" si="2"/>
        <v>Introducir Meta e Resultado</v>
      </c>
      <c r="M41" s="396"/>
      <c r="N41" s="436">
        <v>40</v>
      </c>
      <c r="O41" s="394"/>
      <c r="P41" s="395" t="str">
        <f t="shared" si="3"/>
        <v>Introducir Resultado</v>
      </c>
    </row>
    <row r="42" spans="1:16" ht="51">
      <c r="A42" s="404" t="s">
        <v>122</v>
      </c>
      <c r="B42" s="405" t="s">
        <v>123</v>
      </c>
      <c r="C42" s="406" t="s">
        <v>91</v>
      </c>
      <c r="D42" s="407" t="s">
        <v>98</v>
      </c>
      <c r="E42" s="493"/>
      <c r="F42" s="434">
        <v>0.6</v>
      </c>
      <c r="G42" s="394">
        <v>77.27</v>
      </c>
      <c r="H42" s="409" t="str">
        <f t="shared" si="1"/>
        <v>Meta Conseguida</v>
      </c>
      <c r="I42" s="396"/>
      <c r="J42" s="434">
        <v>0.6</v>
      </c>
      <c r="K42" s="394"/>
      <c r="L42" s="409" t="str">
        <f t="shared" si="2"/>
        <v>Introducir Resultado</v>
      </c>
      <c r="M42" s="396"/>
      <c r="N42" s="413">
        <v>0.65</v>
      </c>
      <c r="O42" s="394"/>
      <c r="P42" s="395" t="str">
        <f t="shared" si="3"/>
        <v>Introducir Resultado</v>
      </c>
    </row>
    <row r="43" spans="1:16" ht="51">
      <c r="A43" s="404" t="s">
        <v>124</v>
      </c>
      <c r="B43" s="405" t="s">
        <v>125</v>
      </c>
      <c r="C43" s="406" t="s">
        <v>91</v>
      </c>
      <c r="D43" s="407" t="s">
        <v>98</v>
      </c>
      <c r="E43" s="493"/>
      <c r="F43" s="389"/>
      <c r="G43" s="394"/>
      <c r="H43" s="409" t="str">
        <f t="shared" si="1"/>
        <v>Introducir Meta e Resultado</v>
      </c>
      <c r="I43" s="396"/>
      <c r="J43" s="412"/>
      <c r="K43" s="394"/>
      <c r="L43" s="409" t="str">
        <f t="shared" si="2"/>
        <v>Introducir Meta e Resultado</v>
      </c>
      <c r="M43" s="396"/>
      <c r="N43" s="239" t="s">
        <v>140</v>
      </c>
      <c r="O43" s="394"/>
      <c r="P43" s="395" t="str">
        <f t="shared" si="3"/>
        <v>Introducir Resultado</v>
      </c>
    </row>
    <row r="44" spans="1:16" ht="51">
      <c r="A44" s="404" t="s">
        <v>126</v>
      </c>
      <c r="B44" s="405" t="s">
        <v>127</v>
      </c>
      <c r="C44" s="406" t="s">
        <v>91</v>
      </c>
      <c r="D44" s="407" t="s">
        <v>98</v>
      </c>
      <c r="E44" s="493"/>
      <c r="F44" s="389"/>
      <c r="G44" s="394"/>
      <c r="H44" s="409" t="str">
        <f t="shared" si="1"/>
        <v>Introducir Meta e Resultado</v>
      </c>
      <c r="I44" s="396"/>
      <c r="J44" s="412"/>
      <c r="K44" s="394"/>
      <c r="L44" s="409" t="str">
        <f t="shared" si="2"/>
        <v>Introducir Meta e Resultado</v>
      </c>
      <c r="M44" s="396"/>
      <c r="N44" s="239">
        <v>5</v>
      </c>
      <c r="O44" s="394"/>
      <c r="P44" s="395" t="str">
        <f t="shared" si="3"/>
        <v>Introducir Resultado</v>
      </c>
    </row>
    <row r="45" spans="1:16" ht="51">
      <c r="A45" s="390" t="s">
        <v>128</v>
      </c>
      <c r="B45" s="438" t="s">
        <v>129</v>
      </c>
      <c r="C45" s="392" t="s">
        <v>91</v>
      </c>
      <c r="D45" s="393" t="s">
        <v>98</v>
      </c>
      <c r="E45" s="493"/>
      <c r="F45" s="239">
        <v>3.5</v>
      </c>
      <c r="G45" s="401"/>
      <c r="H45" s="395" t="str">
        <f t="shared" ref="H45:H52" si="4">+IF(AND(ISBLANK(F45),ISBLANK(G45)),"Introducir Meta e Resultado",IF(ISBLANK(F45),"Introducir Meta",IF(ISBLANK(G45),"Introducir Resultado",IF(G45&gt;=F45,"Meta Conseguida","Meta Non Conseguida"))))</f>
        <v>Introducir Resultado</v>
      </c>
      <c r="I45" s="403"/>
      <c r="J45" s="239">
        <v>3.5</v>
      </c>
      <c r="K45" s="401">
        <v>4.08</v>
      </c>
      <c r="L45" s="395" t="str">
        <f t="shared" ref="L45:L52" si="5">+IF(AND(ISBLANK(J45),ISBLANK(K45)),"Introducir Meta e Resultado",IF(ISBLANK(J45),"Introducir Meta",IF(ISBLANK(K45),"Introducir Resultado",IF(K45&gt;=J45,"Meta Conseguida","Meta Non Conseguida"))))</f>
        <v>Meta Conseguida</v>
      </c>
      <c r="M45" s="403"/>
      <c r="N45" s="239">
        <v>3.5</v>
      </c>
      <c r="O45" s="401"/>
      <c r="P45" s="402" t="str">
        <f t="shared" ref="P45:P52" si="6">+IF(AND(ISBLANK(N45),ISBLANK(O45)),"Introducir Meta e Resultado",IF(ISBLANK(N45),"Introducir Meta",IF(ISBLANK(O45),"Introducir Resultado",IF(O45&gt;=N45,"Meta Conseguida","Meta Non Conseguida"))))</f>
        <v>Introducir Resultado</v>
      </c>
    </row>
    <row r="46" spans="1:16" ht="51">
      <c r="A46" s="390" t="s">
        <v>130</v>
      </c>
      <c r="B46" s="438" t="s">
        <v>131</v>
      </c>
      <c r="C46" s="392" t="s">
        <v>91</v>
      </c>
      <c r="D46" s="393" t="s">
        <v>98</v>
      </c>
      <c r="E46" s="493"/>
      <c r="F46" s="412">
        <v>3</v>
      </c>
      <c r="G46" s="401">
        <v>3.06</v>
      </c>
      <c r="H46" s="395" t="str">
        <f t="shared" si="4"/>
        <v>Meta Conseguida</v>
      </c>
      <c r="I46" s="403"/>
      <c r="J46" s="412">
        <v>3</v>
      </c>
      <c r="K46" s="401">
        <v>3.28</v>
      </c>
      <c r="L46" s="395" t="str">
        <f t="shared" si="5"/>
        <v>Meta Conseguida</v>
      </c>
      <c r="M46" s="403"/>
      <c r="N46" s="239">
        <v>3</v>
      </c>
      <c r="O46" s="401"/>
      <c r="P46" s="402" t="str">
        <f t="shared" si="6"/>
        <v>Introducir Resultado</v>
      </c>
    </row>
    <row r="47" spans="1:16" ht="38.25">
      <c r="A47" s="390" t="s">
        <v>132</v>
      </c>
      <c r="B47" s="391" t="s">
        <v>133</v>
      </c>
      <c r="C47" s="392" t="s">
        <v>91</v>
      </c>
      <c r="D47" s="393" t="s">
        <v>98</v>
      </c>
      <c r="E47" s="493"/>
      <c r="F47" s="389"/>
      <c r="G47" s="401"/>
      <c r="H47" s="395" t="str">
        <f t="shared" si="4"/>
        <v>Introducir Meta e Resultado</v>
      </c>
      <c r="I47" s="403"/>
      <c r="J47" s="412"/>
      <c r="K47" s="401"/>
      <c r="L47" s="395" t="str">
        <f t="shared" si="5"/>
        <v>Introducir Meta e Resultado</v>
      </c>
      <c r="M47" s="403"/>
      <c r="N47" s="239">
        <v>3.5</v>
      </c>
      <c r="O47" s="401"/>
      <c r="P47" s="402" t="str">
        <f t="shared" si="6"/>
        <v>Introducir Resultado</v>
      </c>
    </row>
    <row r="48" spans="1:16" ht="51">
      <c r="A48" s="390" t="s">
        <v>134</v>
      </c>
      <c r="B48" s="391" t="s">
        <v>135</v>
      </c>
      <c r="C48" s="392" t="s">
        <v>91</v>
      </c>
      <c r="D48" s="393" t="s">
        <v>98</v>
      </c>
      <c r="E48" s="493"/>
      <c r="F48" s="389"/>
      <c r="G48" s="401">
        <v>4.1900000000000004</v>
      </c>
      <c r="H48" s="395" t="str">
        <f t="shared" si="4"/>
        <v>Introducir Meta</v>
      </c>
      <c r="I48" s="403"/>
      <c r="J48" s="412"/>
      <c r="K48" s="401">
        <v>4.2699999999999996</v>
      </c>
      <c r="L48" s="395" t="str">
        <f t="shared" si="5"/>
        <v>Introducir Meta</v>
      </c>
      <c r="M48" s="403"/>
      <c r="N48" s="239">
        <v>3.5</v>
      </c>
      <c r="O48" s="401"/>
      <c r="P48" s="402" t="str">
        <f t="shared" si="6"/>
        <v>Introducir Resultado</v>
      </c>
    </row>
    <row r="49" spans="1:16" ht="51">
      <c r="A49" s="397" t="s">
        <v>136</v>
      </c>
      <c r="B49" s="398" t="s">
        <v>137</v>
      </c>
      <c r="C49" s="399" t="s">
        <v>91</v>
      </c>
      <c r="D49" s="400" t="s">
        <v>98</v>
      </c>
      <c r="E49" s="493"/>
      <c r="F49" s="389"/>
      <c r="G49" s="408"/>
      <c r="H49" s="402" t="str">
        <f t="shared" si="4"/>
        <v>Introducir Meta e Resultado</v>
      </c>
      <c r="I49" s="410"/>
      <c r="J49" s="412"/>
      <c r="K49" s="408"/>
      <c r="L49" s="402" t="str">
        <f t="shared" si="5"/>
        <v>Introducir Meta e Resultado</v>
      </c>
      <c r="M49" s="410"/>
      <c r="N49" s="239">
        <v>2</v>
      </c>
      <c r="O49" s="408"/>
      <c r="P49" s="409" t="str">
        <f t="shared" si="6"/>
        <v>Introducir Resultado</v>
      </c>
    </row>
    <row r="50" spans="1:16" ht="49.5" customHeight="1">
      <c r="A50" s="414" t="s">
        <v>138</v>
      </c>
      <c r="B50" s="417" t="s">
        <v>139</v>
      </c>
      <c r="C50" s="415" t="s">
        <v>91</v>
      </c>
      <c r="D50" s="416" t="s">
        <v>98</v>
      </c>
      <c r="E50" s="493"/>
      <c r="F50" s="389"/>
      <c r="G50" s="408"/>
      <c r="H50" s="409" t="str">
        <f t="shared" si="4"/>
        <v>Introducir Meta e Resultado</v>
      </c>
      <c r="I50" s="410"/>
      <c r="J50" s="412"/>
      <c r="K50" s="408"/>
      <c r="L50" s="409" t="str">
        <f t="shared" si="5"/>
        <v>Introducir Meta e Resultado</v>
      </c>
      <c r="M50" s="410"/>
      <c r="N50" s="239" t="s">
        <v>140</v>
      </c>
      <c r="O50" s="408"/>
      <c r="P50" s="409" t="str">
        <f t="shared" si="6"/>
        <v>Introducir Resultado</v>
      </c>
    </row>
    <row r="51" spans="1:16" ht="38.25">
      <c r="A51" s="414" t="s">
        <v>141</v>
      </c>
      <c r="B51" s="417" t="s">
        <v>142</v>
      </c>
      <c r="C51" s="415" t="s">
        <v>91</v>
      </c>
      <c r="D51" s="416" t="s">
        <v>98</v>
      </c>
      <c r="E51" s="493"/>
      <c r="F51" s="389"/>
      <c r="G51" s="408"/>
      <c r="H51" s="409" t="str">
        <f t="shared" si="4"/>
        <v>Introducir Meta e Resultado</v>
      </c>
      <c r="I51" s="410"/>
      <c r="J51" s="412"/>
      <c r="K51" s="408"/>
      <c r="L51" s="409" t="str">
        <f t="shared" si="5"/>
        <v>Introducir Meta e Resultado</v>
      </c>
      <c r="M51" s="410"/>
      <c r="N51" s="239">
        <v>5</v>
      </c>
      <c r="O51" s="408"/>
      <c r="P51" s="409" t="str">
        <f t="shared" si="6"/>
        <v>Introducir Resultado</v>
      </c>
    </row>
    <row r="52" spans="1:16" ht="63.75">
      <c r="A52" s="414" t="s">
        <v>143</v>
      </c>
      <c r="B52" s="417" t="s">
        <v>144</v>
      </c>
      <c r="C52" s="415" t="s">
        <v>91</v>
      </c>
      <c r="D52" s="416" t="s">
        <v>98</v>
      </c>
      <c r="E52" s="494"/>
      <c r="F52" s="389"/>
      <c r="G52" s="408"/>
      <c r="H52" s="409" t="str">
        <f t="shared" si="4"/>
        <v>Introducir Meta e Resultado</v>
      </c>
      <c r="I52" s="410"/>
      <c r="J52" s="412"/>
      <c r="K52" s="408"/>
      <c r="L52" s="409" t="str">
        <f t="shared" si="5"/>
        <v>Introducir Meta e Resultado</v>
      </c>
      <c r="M52" s="410"/>
      <c r="N52" s="239">
        <v>4</v>
      </c>
      <c r="O52" s="408"/>
      <c r="P52" s="409" t="str">
        <f t="shared" si="6"/>
        <v>Introducir Resultado</v>
      </c>
    </row>
  </sheetData>
  <autoFilter ref="A5:H34" xr:uid="{00000000-0009-0000-0000-000001000000}"/>
  <mergeCells count="5">
    <mergeCell ref="A4:B4"/>
    <mergeCell ref="F4:H4"/>
    <mergeCell ref="A2:H2"/>
    <mergeCell ref="J4:L4"/>
    <mergeCell ref="N4:P4"/>
  </mergeCells>
  <phoneticPr fontId="72" type="noConversion"/>
  <conditionalFormatting sqref="G7">
    <cfRule type="cellIs" dxfId="5086" priority="297" operator="equal">
      <formula>0</formula>
    </cfRule>
  </conditionalFormatting>
  <conditionalFormatting sqref="G10">
    <cfRule type="cellIs" dxfId="5085" priority="246" operator="equal">
      <formula>0</formula>
    </cfRule>
    <cfRule type="cellIs" dxfId="5084" priority="247" operator="greaterThan">
      <formula>F10</formula>
    </cfRule>
    <cfRule type="cellIs" dxfId="5083" priority="248" operator="lessThanOrEqual">
      <formula>F10</formula>
    </cfRule>
  </conditionalFormatting>
  <conditionalFormatting sqref="G11">
    <cfRule type="cellIs" dxfId="5082" priority="290" operator="lessThan">
      <formula>F11</formula>
    </cfRule>
    <cfRule type="cellIs" dxfId="5081" priority="291" operator="greaterThanOrEqual">
      <formula>F11</formula>
    </cfRule>
  </conditionalFormatting>
  <conditionalFormatting sqref="G11:G19">
    <cfRule type="cellIs" dxfId="5080" priority="282" operator="equal">
      <formula>0</formula>
    </cfRule>
  </conditionalFormatting>
  <conditionalFormatting sqref="G15">
    <cfRule type="cellIs" dxfId="5079" priority="284" operator="lessThan">
      <formula>F15</formula>
    </cfRule>
    <cfRule type="cellIs" dxfId="5078" priority="285" operator="greaterThanOrEqual">
      <formula>F15</formula>
    </cfRule>
  </conditionalFormatting>
  <conditionalFormatting sqref="G20">
    <cfRule type="cellIs" dxfId="5077" priority="223" operator="equal">
      <formula>0</formula>
    </cfRule>
    <cfRule type="cellIs" dxfId="5076" priority="224" operator="lessThan">
      <formula>F20</formula>
    </cfRule>
    <cfRule type="cellIs" dxfId="5075" priority="225" operator="greaterThanOrEqual">
      <formula>F20</formula>
    </cfRule>
  </conditionalFormatting>
  <conditionalFormatting sqref="G21:G22">
    <cfRule type="cellIs" dxfId="5074" priority="109" operator="equal">
      <formula>0</formula>
    </cfRule>
  </conditionalFormatting>
  <conditionalFormatting sqref="G22">
    <cfRule type="cellIs" dxfId="5073" priority="110" operator="lessThan">
      <formula>F22</formula>
    </cfRule>
    <cfRule type="cellIs" dxfId="5072" priority="111" operator="greaterThanOrEqual">
      <formula>F22</formula>
    </cfRule>
  </conditionalFormatting>
  <conditionalFormatting sqref="G23">
    <cfRule type="cellIs" dxfId="5071" priority="100" operator="equal">
      <formula>0</formula>
    </cfRule>
    <cfRule type="cellIs" dxfId="5070" priority="101" operator="lessThan">
      <formula>F23</formula>
    </cfRule>
    <cfRule type="cellIs" dxfId="5069" priority="102" operator="greaterThanOrEqual">
      <formula>F23</formula>
    </cfRule>
  </conditionalFormatting>
  <conditionalFormatting sqref="G27">
    <cfRule type="cellIs" dxfId="5068" priority="28" operator="equal">
      <formula>0</formula>
    </cfRule>
    <cfRule type="cellIs" dxfId="5067" priority="29" operator="lessThan">
      <formula>F27</formula>
    </cfRule>
    <cfRule type="cellIs" dxfId="5066" priority="30" operator="greaterThanOrEqual">
      <formula>F27</formula>
    </cfRule>
  </conditionalFormatting>
  <conditionalFormatting sqref="G28:G52 K28:K52 O28:O52">
    <cfRule type="cellIs" dxfId="5065" priority="258" operator="equal">
      <formula>0</formula>
    </cfRule>
    <cfRule type="cellIs" dxfId="5064" priority="259" operator="lessThan">
      <formula>F28</formula>
    </cfRule>
    <cfRule type="cellIs" dxfId="5063" priority="260" operator="greaterThanOrEqual">
      <formula>F28</formula>
    </cfRule>
  </conditionalFormatting>
  <conditionalFormatting sqref="H7">
    <cfRule type="cellIs" dxfId="5062" priority="273" operator="equal">
      <formula>"Introducir resultado"</formula>
    </cfRule>
    <cfRule type="cellIs" dxfId="5061" priority="274" operator="equal">
      <formula>"Resultado Introducido"</formula>
    </cfRule>
    <cfRule type="cellIs" dxfId="5060" priority="275" operator="equal">
      <formula>"Meta no Conseguida"</formula>
    </cfRule>
  </conditionalFormatting>
  <conditionalFormatting sqref="H10:H11">
    <cfRule type="cellIs" dxfId="5059" priority="38" operator="equal">
      <formula>"Meta Conseguida"</formula>
    </cfRule>
    <cfRule type="cellIs" dxfId="5058" priority="39" operator="equal">
      <formula>"Meta non Conseguida"</formula>
    </cfRule>
  </conditionalFormatting>
  <conditionalFormatting sqref="H10:H24">
    <cfRule type="cellIs" dxfId="5057" priority="37" operator="equal">
      <formula>"Introducir resultado"</formula>
    </cfRule>
  </conditionalFormatting>
  <conditionalFormatting sqref="H12:H14">
    <cfRule type="cellIs" dxfId="5056" priority="271" operator="equal">
      <formula>"Resultado Introducido"</formula>
    </cfRule>
    <cfRule type="cellIs" dxfId="5055" priority="272" operator="equal">
      <formula>"Meta no Conseguida"</formula>
    </cfRule>
  </conditionalFormatting>
  <conditionalFormatting sqref="H15">
    <cfRule type="cellIs" dxfId="5054" priority="56" operator="equal">
      <formula>"Meta Conseguida"</formula>
    </cfRule>
    <cfRule type="cellIs" dxfId="5053" priority="57" operator="equal">
      <formula>"Meta non Conseguida"</formula>
    </cfRule>
  </conditionalFormatting>
  <conditionalFormatting sqref="H16:H19">
    <cfRule type="cellIs" dxfId="5052" priority="265" operator="equal">
      <formula>"Indicador Completado"</formula>
    </cfRule>
    <cfRule type="cellIs" dxfId="5051" priority="266" operator="equal">
      <formula>"Meta no Conseguida"</formula>
    </cfRule>
  </conditionalFormatting>
  <conditionalFormatting sqref="H20">
    <cfRule type="cellIs" dxfId="5050" priority="65" operator="equal">
      <formula>"Meta Conseguida"</formula>
    </cfRule>
    <cfRule type="cellIs" dxfId="5049" priority="66" operator="equal">
      <formula>"Meta non Conseguida"</formula>
    </cfRule>
  </conditionalFormatting>
  <conditionalFormatting sqref="H21">
    <cfRule type="cellIs" dxfId="5048" priority="262" operator="equal">
      <formula>"Indicador Completado"</formula>
    </cfRule>
    <cfRule type="cellIs" dxfId="5047" priority="263" operator="equal">
      <formula>"Meta no Conseguida"</formula>
    </cfRule>
  </conditionalFormatting>
  <conditionalFormatting sqref="H22:H23">
    <cfRule type="cellIs" dxfId="5046" priority="75" operator="equal">
      <formula>"Meta non Conseguida"</formula>
    </cfRule>
  </conditionalFormatting>
  <conditionalFormatting sqref="H22:H24">
    <cfRule type="cellIs" dxfId="5045" priority="74" operator="equal">
      <formula>"Meta Conseguida"</formula>
    </cfRule>
  </conditionalFormatting>
  <conditionalFormatting sqref="H24">
    <cfRule type="cellIs" dxfId="5044" priority="300" operator="equal">
      <formula>"Meta no Conseguida"</formula>
    </cfRule>
  </conditionalFormatting>
  <conditionalFormatting sqref="H27">
    <cfRule type="cellIs" dxfId="5043" priority="25" operator="equal">
      <formula>"Meta Totalmente Alcanzada"</formula>
    </cfRule>
    <cfRule type="cellIs" dxfId="5042" priority="26" operator="equal">
      <formula>"Meta Parcialmente Alcanzada"</formula>
    </cfRule>
    <cfRule type="cellIs" dxfId="5041" priority="27" operator="equal">
      <formula>"Ningunha Meta Alcanzada"</formula>
    </cfRule>
  </conditionalFormatting>
  <conditionalFormatting sqref="H28:H52">
    <cfRule type="cellIs" dxfId="5040" priority="255" operator="equal">
      <formula>"Introducir resultado"</formula>
    </cfRule>
    <cfRule type="cellIs" dxfId="5039" priority="256" operator="equal">
      <formula>"Meta Conseguida"</formula>
    </cfRule>
    <cfRule type="cellIs" dxfId="5038" priority="257" operator="equal">
      <formula>"Meta non Conseguida"</formula>
    </cfRule>
  </conditionalFormatting>
  <conditionalFormatting sqref="K7">
    <cfRule type="cellIs" dxfId="5037" priority="236" operator="equal">
      <formula>0</formula>
    </cfRule>
  </conditionalFormatting>
  <conditionalFormatting sqref="K10">
    <cfRule type="cellIs" dxfId="5036" priority="244" operator="greaterThan">
      <formula>J10</formula>
    </cfRule>
    <cfRule type="cellIs" dxfId="5035" priority="245" operator="lessThanOrEqual">
      <formula>J10</formula>
    </cfRule>
  </conditionalFormatting>
  <conditionalFormatting sqref="K10:K20">
    <cfRule type="cellIs" dxfId="5034" priority="154" operator="equal">
      <formula>0</formula>
    </cfRule>
  </conditionalFormatting>
  <conditionalFormatting sqref="K11">
    <cfRule type="cellIs" dxfId="5033" priority="186" operator="lessThan">
      <formula>J11</formula>
    </cfRule>
    <cfRule type="cellIs" dxfId="5032" priority="187" operator="greaterThanOrEqual">
      <formula>J11</formula>
    </cfRule>
  </conditionalFormatting>
  <conditionalFormatting sqref="K15">
    <cfRule type="cellIs" dxfId="5031" priority="180" operator="lessThan">
      <formula>J15</formula>
    </cfRule>
    <cfRule type="cellIs" dxfId="5030" priority="181" operator="greaterThanOrEqual">
      <formula>J15</formula>
    </cfRule>
  </conditionalFormatting>
  <conditionalFormatting sqref="K20">
    <cfRule type="cellIs" dxfId="5029" priority="155" operator="lessThan">
      <formula>J20</formula>
    </cfRule>
    <cfRule type="cellIs" dxfId="5028" priority="156" operator="greaterThanOrEqual">
      <formula>J20</formula>
    </cfRule>
  </conditionalFormatting>
  <conditionalFormatting sqref="K21:K22">
    <cfRule type="cellIs" dxfId="5027" priority="106" operator="equal">
      <formula>0</formula>
    </cfRule>
  </conditionalFormatting>
  <conditionalFormatting sqref="K22">
    <cfRule type="cellIs" dxfId="5026" priority="107" operator="lessThan">
      <formula>J22</formula>
    </cfRule>
    <cfRule type="cellIs" dxfId="5025" priority="108" operator="greaterThanOrEqual">
      <formula>J22</formula>
    </cfRule>
  </conditionalFormatting>
  <conditionalFormatting sqref="K23">
    <cfRule type="cellIs" dxfId="5024" priority="97" operator="equal">
      <formula>0</formula>
    </cfRule>
    <cfRule type="cellIs" dxfId="5023" priority="98" operator="lessThan">
      <formula>J23</formula>
    </cfRule>
    <cfRule type="cellIs" dxfId="5022" priority="99" operator="greaterThanOrEqual">
      <formula>J23</formula>
    </cfRule>
  </conditionalFormatting>
  <conditionalFormatting sqref="K27">
    <cfRule type="cellIs" dxfId="5021" priority="10" operator="equal">
      <formula>0</formula>
    </cfRule>
    <cfRule type="cellIs" dxfId="5020" priority="11" operator="lessThan">
      <formula>J27</formula>
    </cfRule>
    <cfRule type="cellIs" dxfId="5019" priority="12" operator="greaterThanOrEqual">
      <formula>J27</formula>
    </cfRule>
  </conditionalFormatting>
  <conditionalFormatting sqref="L7">
    <cfRule type="cellIs" dxfId="5018" priority="233" operator="equal">
      <formula>"Introducir resultado"</formula>
    </cfRule>
    <cfRule type="cellIs" dxfId="5017" priority="234" operator="equal">
      <formula>"Resultado Introducido"</formula>
    </cfRule>
    <cfRule type="cellIs" dxfId="5016" priority="235" operator="equal">
      <formula>"Meta no Conseguida"</formula>
    </cfRule>
  </conditionalFormatting>
  <conditionalFormatting sqref="L10:L11">
    <cfRule type="cellIs" dxfId="5015" priority="35" operator="equal">
      <formula>"Meta Conseguida"</formula>
    </cfRule>
    <cfRule type="cellIs" dxfId="5014" priority="36" operator="equal">
      <formula>"Meta non Conseguida"</formula>
    </cfRule>
  </conditionalFormatting>
  <conditionalFormatting sqref="L10:L24">
    <cfRule type="cellIs" dxfId="5013" priority="34" operator="equal">
      <formula>"Introducir resultado"</formula>
    </cfRule>
  </conditionalFormatting>
  <conditionalFormatting sqref="L12:L14">
    <cfRule type="cellIs" dxfId="5012" priority="170" operator="equal">
      <formula>"Resultado Introducido"</formula>
    </cfRule>
    <cfRule type="cellIs" dxfId="5011" priority="171" operator="equal">
      <formula>"Meta no Conseguida"</formula>
    </cfRule>
  </conditionalFormatting>
  <conditionalFormatting sqref="L15">
    <cfRule type="cellIs" dxfId="5010" priority="53" operator="equal">
      <formula>"Meta Conseguida"</formula>
    </cfRule>
    <cfRule type="cellIs" dxfId="5009" priority="54" operator="equal">
      <formula>"Meta non Conseguida"</formula>
    </cfRule>
  </conditionalFormatting>
  <conditionalFormatting sqref="L16:L19">
    <cfRule type="cellIs" dxfId="5008" priority="164" operator="equal">
      <formula>"Indicador Completado"</formula>
    </cfRule>
    <cfRule type="cellIs" dxfId="5007" priority="165" operator="equal">
      <formula>"Meta no Conseguida"</formula>
    </cfRule>
  </conditionalFormatting>
  <conditionalFormatting sqref="L20">
    <cfRule type="cellIs" dxfId="5006" priority="62" operator="equal">
      <formula>"Meta Conseguida"</formula>
    </cfRule>
    <cfRule type="cellIs" dxfId="5005" priority="63" operator="equal">
      <formula>"Meta non Conseguida"</formula>
    </cfRule>
  </conditionalFormatting>
  <conditionalFormatting sqref="L21">
    <cfRule type="cellIs" dxfId="5004" priority="161" operator="equal">
      <formula>"Indicador Completado"</formula>
    </cfRule>
    <cfRule type="cellIs" dxfId="5003" priority="162" operator="equal">
      <formula>"Meta no Conseguida"</formula>
    </cfRule>
  </conditionalFormatting>
  <conditionalFormatting sqref="L22:L23">
    <cfRule type="cellIs" dxfId="5002" priority="72" operator="equal">
      <formula>"Meta non Conseguida"</formula>
    </cfRule>
  </conditionalFormatting>
  <conditionalFormatting sqref="L22:L24">
    <cfRule type="cellIs" dxfId="5001" priority="71" operator="equal">
      <formula>"Meta Conseguida"</formula>
    </cfRule>
  </conditionalFormatting>
  <conditionalFormatting sqref="L24">
    <cfRule type="cellIs" dxfId="5000" priority="295" operator="equal">
      <formula>"Meta no Conseguida"</formula>
    </cfRule>
  </conditionalFormatting>
  <conditionalFormatting sqref="L27">
    <cfRule type="cellIs" dxfId="4999" priority="7" operator="equal">
      <formula>"Meta Totalmente Alcanzada"</formula>
    </cfRule>
    <cfRule type="cellIs" dxfId="4998" priority="8" operator="equal">
      <formula>"Meta Parcialmente Alcanzada"</formula>
    </cfRule>
    <cfRule type="cellIs" dxfId="4997" priority="9" operator="equal">
      <formula>"Ningunha Meta Alcanzada"</formula>
    </cfRule>
  </conditionalFormatting>
  <conditionalFormatting sqref="L28:L52">
    <cfRule type="cellIs" dxfId="4996" priority="214" operator="equal">
      <formula>"Introducir resultado"</formula>
    </cfRule>
    <cfRule type="cellIs" dxfId="4995" priority="215" operator="equal">
      <formula>"Meta Conseguida"</formula>
    </cfRule>
    <cfRule type="cellIs" dxfId="4994" priority="216" operator="equal">
      <formula>"Meta non Conseguida"</formula>
    </cfRule>
  </conditionalFormatting>
  <conditionalFormatting sqref="O7">
    <cfRule type="cellIs" dxfId="4993" priority="232" operator="equal">
      <formula>0</formula>
    </cfRule>
  </conditionalFormatting>
  <conditionalFormatting sqref="O10">
    <cfRule type="cellIs" dxfId="4992" priority="194" operator="greaterThan">
      <formula>N10</formula>
    </cfRule>
    <cfRule type="cellIs" dxfId="4991" priority="195" operator="lessThanOrEqual">
      <formula>N10</formula>
    </cfRule>
  </conditionalFormatting>
  <conditionalFormatting sqref="O10:O20">
    <cfRule type="cellIs" dxfId="4990" priority="115" operator="equal">
      <formula>0</formula>
    </cfRule>
  </conditionalFormatting>
  <conditionalFormatting sqref="O11">
    <cfRule type="cellIs" dxfId="4989" priority="147" operator="lessThan">
      <formula>N11</formula>
    </cfRule>
    <cfRule type="cellIs" dxfId="4988" priority="148" operator="greaterThanOrEqual">
      <formula>N11</formula>
    </cfRule>
  </conditionalFormatting>
  <conditionalFormatting sqref="O15">
    <cfRule type="cellIs" dxfId="4987" priority="141" operator="lessThan">
      <formula>N15</formula>
    </cfRule>
    <cfRule type="cellIs" dxfId="4986" priority="142" operator="greaterThanOrEqual">
      <formula>N15</formula>
    </cfRule>
  </conditionalFormatting>
  <conditionalFormatting sqref="O20">
    <cfRule type="cellIs" dxfId="4985" priority="116" operator="lessThan">
      <formula>N20</formula>
    </cfRule>
    <cfRule type="cellIs" dxfId="4984" priority="117" operator="greaterThanOrEqual">
      <formula>N20</formula>
    </cfRule>
  </conditionalFormatting>
  <conditionalFormatting sqref="O21:O22">
    <cfRule type="cellIs" dxfId="4983" priority="103" operator="equal">
      <formula>0</formula>
    </cfRule>
  </conditionalFormatting>
  <conditionalFormatting sqref="O22">
    <cfRule type="cellIs" dxfId="4982" priority="104" operator="lessThan">
      <formula>N22</formula>
    </cfRule>
    <cfRule type="cellIs" dxfId="4981" priority="105" operator="greaterThanOrEqual">
      <formula>N22</formula>
    </cfRule>
  </conditionalFormatting>
  <conditionalFormatting sqref="O23">
    <cfRule type="cellIs" dxfId="4980" priority="94" operator="equal">
      <formula>0</formula>
    </cfRule>
    <cfRule type="cellIs" dxfId="4979" priority="95" operator="lessThan">
      <formula>N23</formula>
    </cfRule>
    <cfRule type="cellIs" dxfId="4978" priority="96" operator="greaterThanOrEqual">
      <formula>N23</formula>
    </cfRule>
  </conditionalFormatting>
  <conditionalFormatting sqref="O27">
    <cfRule type="cellIs" dxfId="4977" priority="4" operator="equal">
      <formula>0</formula>
    </cfRule>
    <cfRule type="cellIs" dxfId="4976" priority="5" operator="lessThan">
      <formula>N27</formula>
    </cfRule>
    <cfRule type="cellIs" dxfId="4975" priority="6" operator="greaterThanOrEqual">
      <formula>N27</formula>
    </cfRule>
  </conditionalFormatting>
  <conditionalFormatting sqref="P7">
    <cfRule type="cellIs" dxfId="4974" priority="229" operator="equal">
      <formula>"Introducir resultado"</formula>
    </cfRule>
    <cfRule type="cellIs" dxfId="4973" priority="230" operator="equal">
      <formula>"Resultado Introducido"</formula>
    </cfRule>
    <cfRule type="cellIs" dxfId="4972" priority="231" operator="equal">
      <formula>"Meta no Conseguida"</formula>
    </cfRule>
  </conditionalFormatting>
  <conditionalFormatting sqref="P10:P11">
    <cfRule type="cellIs" dxfId="4971" priority="32" operator="equal">
      <formula>"Meta Conseguida"</formula>
    </cfRule>
    <cfRule type="cellIs" dxfId="4970" priority="33" operator="equal">
      <formula>"Meta non Conseguida"</formula>
    </cfRule>
  </conditionalFormatting>
  <conditionalFormatting sqref="P10:P23">
    <cfRule type="cellIs" dxfId="4969" priority="31" operator="equal">
      <formula>"Introducir resultado"</formula>
    </cfRule>
  </conditionalFormatting>
  <conditionalFormatting sqref="P12:P14">
    <cfRule type="cellIs" dxfId="4968" priority="131" operator="equal">
      <formula>"Resultado Introducido"</formula>
    </cfRule>
    <cfRule type="cellIs" dxfId="4967" priority="132" operator="equal">
      <formula>"Meta no Conseguida"</formula>
    </cfRule>
  </conditionalFormatting>
  <conditionalFormatting sqref="P15">
    <cfRule type="cellIs" dxfId="4966" priority="50" operator="equal">
      <formula>"Meta Conseguida"</formula>
    </cfRule>
    <cfRule type="cellIs" dxfId="4965" priority="51" operator="equal">
      <formula>"Meta non Conseguida"</formula>
    </cfRule>
  </conditionalFormatting>
  <conditionalFormatting sqref="P16:P19">
    <cfRule type="cellIs" dxfId="4964" priority="125" operator="equal">
      <formula>"Indicador Completado"</formula>
    </cfRule>
    <cfRule type="cellIs" dxfId="4963" priority="126" operator="equal">
      <formula>"Meta no Conseguida"</formula>
    </cfRule>
  </conditionalFormatting>
  <conditionalFormatting sqref="P20">
    <cfRule type="cellIs" dxfId="4962" priority="59" operator="equal">
      <formula>"Meta Conseguida"</formula>
    </cfRule>
    <cfRule type="cellIs" dxfId="4961" priority="60" operator="equal">
      <formula>"Meta non Conseguida"</formula>
    </cfRule>
  </conditionalFormatting>
  <conditionalFormatting sqref="P21">
    <cfRule type="cellIs" dxfId="4960" priority="122" operator="equal">
      <formula>"Indicador Completado"</formula>
    </cfRule>
    <cfRule type="cellIs" dxfId="4959" priority="123" operator="equal">
      <formula>"Meta no Conseguida"</formula>
    </cfRule>
  </conditionalFormatting>
  <conditionalFormatting sqref="P22:P23">
    <cfRule type="cellIs" dxfId="4958" priority="68" operator="equal">
      <formula>"Meta Conseguida"</formula>
    </cfRule>
    <cfRule type="cellIs" dxfId="4957" priority="69" operator="equal">
      <formula>"Meta non Conseguida"</formula>
    </cfRule>
  </conditionalFormatting>
  <conditionalFormatting sqref="P27">
    <cfRule type="cellIs" dxfId="4956" priority="1" operator="equal">
      <formula>"Meta Totalmente Alcanzada"</formula>
    </cfRule>
    <cfRule type="cellIs" dxfId="4955" priority="2" operator="equal">
      <formula>"Meta Parcialmente Alcanzada"</formula>
    </cfRule>
    <cfRule type="cellIs" dxfId="4954" priority="3" operator="equal">
      <formula>"Ningunha Meta Alcanzada"</formula>
    </cfRule>
  </conditionalFormatting>
  <conditionalFormatting sqref="P28:P52">
    <cfRule type="cellIs" dxfId="4953" priority="202" operator="equal">
      <formula>"Introducir resultado"</formula>
    </cfRule>
    <cfRule type="cellIs" dxfId="4952" priority="203" operator="equal">
      <formula>"Meta Conseguida"</formula>
    </cfRule>
    <cfRule type="cellIs" dxfId="4951" priority="204" operator="equal">
      <formula>"Meta non Conseguida"</formula>
    </cfRule>
  </conditionalFormatting>
  <pageMargins left="0.70866141732283505" right="0.70866141732283505" top="0.74803149606299202" bottom="0.74803149606299202" header="0.31496062992126" footer="0.31496062992126"/>
  <pageSetup paperSize="9"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U113"/>
  <sheetViews>
    <sheetView zoomScale="70" zoomScaleNormal="70" workbookViewId="0">
      <pane ySplit="5" topLeftCell="A42" activePane="bottomLeft" state="frozen"/>
      <selection pane="bottomLeft" activeCell="N9" sqref="N9"/>
    </sheetView>
  </sheetViews>
  <sheetFormatPr baseColWidth="10" defaultColWidth="11.42578125" defaultRowHeight="15"/>
  <cols>
    <col min="1" max="1" width="5.7109375" style="3" customWidth="1"/>
    <col min="2" max="2" width="44"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145</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50</v>
      </c>
      <c r="G7" s="244">
        <v>42</v>
      </c>
      <c r="H7" s="485" t="str">
        <f>+IF(AND(ISBLANK(F7),ISBLANK(G7)),"Introducir Meta e Resultado",IF(ISBLANK(F7),"Indicador Sen Meta",IF(ISBLANK(G7),"Introducir Resultado",IF(G7&gt;=F7,"Meta Conseguida","Meta Non Conseguida"))))</f>
        <v>Meta Non Conseguida</v>
      </c>
      <c r="J7" s="243">
        <v>50</v>
      </c>
      <c r="K7" s="244">
        <v>42</v>
      </c>
      <c r="L7" s="485" t="str">
        <f>+IF(AND(ISBLANK(J7),ISBLANK(K7)),"Introducir Meta e Resultado",IF(ISBLANK(J7),"Indicador Sen Meta",IF(ISBLANK(K7),"Introducir Resultado",IF(K7&gt;=J7,"Meta Conseguida","Meta Non Conseguida"))))</f>
        <v>Meta Non Conseguida</v>
      </c>
      <c r="N7" s="243">
        <v>50</v>
      </c>
      <c r="O7" s="244"/>
      <c r="P7" s="485" t="str">
        <f>+IF(AND(ISBLANK(N7),ISBLANK(O7)),"Introducir Meta e Resultado",IF(ISBLANK(N7),"Indicador Sen Meta",IF(ISBLANK(O7),"Introducir Resultado",IF(O7&gt;=N7,"Meta Conseguida","Meta Non Conseguida"))))</f>
        <v>Introducir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2</v>
      </c>
      <c r="O8" s="495">
        <f>+COUNTIF(P9:P10,"Meta Conseguida")</f>
        <v>0</v>
      </c>
      <c r="P8" s="488" t="str">
        <f>+IF(COUNTA(N9:N10)=0,"Indicador Sen Meta",IF(O8=2,"Meta Totalmente Alcanzada",IF(O9=0,"Introducir Resultado",IF(O8=0,"Ningunha Meta Alcanzada",IF(O8&gt;0,"Meta Parcialmente Alcanzada")))))</f>
        <v>Introducir Resultado</v>
      </c>
    </row>
    <row r="9" spans="1:16" ht="51">
      <c r="A9" s="55" t="s">
        <v>154</v>
      </c>
      <c r="B9" s="64" t="s">
        <v>155</v>
      </c>
      <c r="C9" s="64" t="s">
        <v>152</v>
      </c>
      <c r="D9" s="299" t="s">
        <v>156</v>
      </c>
      <c r="E9" s="353">
        <v>1</v>
      </c>
      <c r="F9" s="245"/>
      <c r="G9" s="246">
        <v>16</v>
      </c>
      <c r="H9" s="86" t="str">
        <f>+IF(AND(ISBLANK(F9),ISBLANK(G9)),"Introducir Meta e Resultado",IF(ISBLANK(F9),"Introducir Meta",IF(ISBLANK(G9),"Introducir Resultado",IF(G9&gt;=F9,"Meta Conseguida","Meta Non Conseguida"))))</f>
        <v>Introducir Meta</v>
      </c>
      <c r="J9" s="245"/>
      <c r="K9" s="246">
        <v>11</v>
      </c>
      <c r="L9" s="86" t="str">
        <f>+IF(AND(ISBLANK(J9),ISBLANK(K9)),"Introducir Meta e Resultado",IF(ISBLANK(J9),"Introducir Meta",IF(ISBLANK(K9),"Introducir Resultado",IF(K9&gt;=J9,"Meta Conseguida","Meta Non Conseguida"))))</f>
        <v>Introducir Meta</v>
      </c>
      <c r="N9" s="245">
        <v>15</v>
      </c>
      <c r="O9" s="246"/>
      <c r="P9" s="86" t="str">
        <f>+IF(AND(ISBLANK(N9),ISBLANK(O9)),"Introducir Meta e Resultado",IF(ISBLANK(N9),"Introducir Meta",IF(ISBLANK(O9),"Introducir Resultado",IF(O9&gt;=N9,"Meta Conseguida","Meta Non Conseguida"))))</f>
        <v>Introducir Resultado</v>
      </c>
    </row>
    <row r="10" spans="1:16" ht="51">
      <c r="A10" s="56" t="s">
        <v>157</v>
      </c>
      <c r="B10" s="63" t="s">
        <v>158</v>
      </c>
      <c r="C10" s="63" t="s">
        <v>152</v>
      </c>
      <c r="D10" s="350" t="s">
        <v>159</v>
      </c>
      <c r="E10" s="354">
        <v>1</v>
      </c>
      <c r="F10" s="247"/>
      <c r="G10" s="246">
        <f>+IFERROR(G$9/G$87,0)</f>
        <v>7.9601990049751242E-2</v>
      </c>
      <c r="H10" s="87" t="str">
        <f>+IF(AND(ISBLANK(F10),ISBLANK(G10)),"Introducir Meta e Resultado",IF(ISBLANK(F10),"Introducir Meta",IF(ISBLANK(G10),"Introducir Resultado",IF(G10&gt;=F10,"Meta Conseguida","Meta Non Conseguida"))))</f>
        <v>Introducir Meta</v>
      </c>
      <c r="J10" s="247"/>
      <c r="K10" s="246">
        <f>+IFERROR(K$9/K$87,0)</f>
        <v>5.6994818652849742E-2</v>
      </c>
      <c r="L10" s="87" t="str">
        <f>+IF(AND(ISBLANK(J10),ISBLANK(K10)),"Introducir Meta e Resultado",IF(ISBLANK(J10),"Introducir Meta",IF(ISBLANK(K10),"Introducir Resultado",IF(K10&gt;=J10,"Meta Conseguida","Meta Non Conseguida"))))</f>
        <v>Introducir Meta</v>
      </c>
      <c r="N10" s="247">
        <v>0.08</v>
      </c>
      <c r="O10" s="246"/>
      <c r="P10" s="87" t="str">
        <f>+IF(AND(ISBLANK(N10),ISBLANK(O10)),"Introducir Meta e Resultado",IF(ISBLANK(N10),"Introducir Meta",IF(ISBLANK(O10),"Introducir Resultado",IF(O10&gt;=N10,"Meta Conseguida","Meta Non Conseguida"))))</f>
        <v>Introducir Resultado</v>
      </c>
    </row>
    <row r="11" spans="1:16" ht="38.25">
      <c r="A11" s="99" t="s">
        <v>160</v>
      </c>
      <c r="B11" s="93" t="s">
        <v>161</v>
      </c>
      <c r="C11" s="93" t="s">
        <v>162</v>
      </c>
      <c r="D11" s="310" t="s">
        <v>163</v>
      </c>
      <c r="E11" s="351">
        <v>3</v>
      </c>
      <c r="F11" s="271">
        <f>+G11+COUNTIF(H$7:H$10,"Meta non Conseguida")+COUNTIF(H$12:H$97,"Meta non Conseguida")</f>
        <v>17</v>
      </c>
      <c r="G11" s="277">
        <f>+COUNTIF(H$6:H$10,"Meta Conseguida")+COUNTIF(H$12:H$97,"Meta Conseguida")</f>
        <v>8</v>
      </c>
      <c r="H11" s="280">
        <f>+IFERROR(G11/F11,"Introducir Meta")</f>
        <v>0.47058823529411764</v>
      </c>
      <c r="J11" s="271">
        <f>+K11+COUNTIF(L$7:L$10,"Meta non Conseguida")+COUNTIF(L$12:L$97,"Meta non Conseguida")</f>
        <v>19</v>
      </c>
      <c r="K11" s="277">
        <f>+COUNTIF(L$6:L$10,"Meta Conseguida")+COUNTIF(L$12:L$97,"Meta Conseguida")</f>
        <v>7</v>
      </c>
      <c r="L11" s="280">
        <f>+IFERROR(K11/J11,"Introducir Meta")</f>
        <v>0.36842105263157893</v>
      </c>
      <c r="N11" s="271">
        <f>+O11+COUNTIF(P$7:P$10,"Meta non Conseguida")+COUNTIF(P$12:P$97,"Meta non Conseguida")</f>
        <v>3</v>
      </c>
      <c r="O11" s="277">
        <f>+COUNTIF(P$6:P$10,"Meta Conseguida")+COUNTIF(P$12:P$97,"Meta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10</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10</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0.19607843137254902</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0.1</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591">
        <v>4</v>
      </c>
      <c r="F15" s="248" t="s">
        <v>49</v>
      </c>
      <c r="G15" s="249">
        <v>3.5087719298245612E-2</v>
      </c>
      <c r="H15" s="88" t="str">
        <f>+IF(ISBLANK(G15),"Introducir Resultado","Resultado Introducido")</f>
        <v>Resultado Introducido</v>
      </c>
      <c r="J15" s="241" t="s">
        <v>49</v>
      </c>
      <c r="K15" s="224">
        <v>0.54166666666666663</v>
      </c>
      <c r="L15" s="91" t="str">
        <f>+IF(ISBLANK(K15),"Introducir Resultado","Resultado Introducido")</f>
        <v>Resultado Introducido</v>
      </c>
      <c r="N15" s="223"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7">
        <f>+COUNTA(F17:F18)</f>
        <v>0</v>
      </c>
      <c r="G16" s="298">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5"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5"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6</v>
      </c>
      <c r="H17" s="86" t="str">
        <f>+IF(AND(ISBLANK(F17),ISBLANK(G17)),"Introducir Meta e Resultado",IF(ISBLANK(F17),"Introducir Meta",IF(ISBLANK(G17),"Introducir Resultado",IF(G17&gt;=F17,"Meta Conseguida","Meta Non Conseguida"))))</f>
        <v>Introducir Meta</v>
      </c>
      <c r="I17" s="2"/>
      <c r="J17" s="245"/>
      <c r="K17" s="246">
        <v>5</v>
      </c>
      <c r="L17" s="86" t="str">
        <f>+IF(AND(ISBLANK(J17),ISBLANK(K17)),"Introducir Meta e Resultado",IF(ISBLANK(J17),"Introducir Meta",IF(ISBLANK(K17),"Introducir Resultado",IF(K17&gt;=J17,"Meta Conseguida","Meta Non Conseguida"))))</f>
        <v>Introducir Meta</v>
      </c>
      <c r="M17" s="565"/>
      <c r="N17" s="245">
        <v>6</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0.11764705882352941</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0.1</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167"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2</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3</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3.9215686274509803E-2</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0.04</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3</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7</v>
      </c>
      <c r="K24" s="305">
        <f>+COUNTIF(L25:L36,"Meta Conseguida")</f>
        <v>2</v>
      </c>
      <c r="L24" s="488" t="str">
        <f>+IF((K24+J24)=0,"Introducir Meta e Resultado",IF(COUNTA(K25:K30)=0,"Indicador Sen Resultados",IF(K24=0,"Ningunha Meta Alcanzada",IF(K24&gt;=J24,"Meta Totalmente Alcanzada",IF(K24&gt;0,"Meta Parcialmente Alcanzada")))))</f>
        <v>Meta Parcialmente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0.5</v>
      </c>
      <c r="G25" s="255">
        <v>0.52173913043478304</v>
      </c>
      <c r="H25" s="86" t="str">
        <f>+IF(AND(ISBLANK(F25),ISBLANK(G25)),"Introducir Meta e Resultado",IF(ISBLANK(F25),"Introducir Meta",IF(ISBLANK(G25),"Introducir Resultado",IF(G25&gt;=F25,"Meta Conseguida","Meta Non Conseguida"))))</f>
        <v>Meta Conseguida</v>
      </c>
      <c r="J25" s="250">
        <v>0.5</v>
      </c>
      <c r="K25" s="255">
        <v>0.39215686274509798</v>
      </c>
      <c r="L25" s="86" t="str">
        <f>+IF(AND(ISBLANK(J25),ISBLANK(K25)),"Introducir Meta e Resultado",IF(ISBLANK(J25),"Introducir Meta",IF(ISBLANK(K25),"Introducir Resultado",IF(K25&gt;=J25,"Meta Conseguida","Meta Non Conseguida"))))</f>
        <v>Meta Non Conseguida</v>
      </c>
      <c r="N25" s="250">
        <v>0.5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0.2</v>
      </c>
      <c r="G26" s="255">
        <v>0.169811320754717</v>
      </c>
      <c r="H26" s="86" t="str">
        <f>+IF(AND(ISBLANK(F26),ISBLANK(G26)),"Introducir Meta e Resultado",IF(ISBLANK(F26),"Introducir Meta",IF(ISBLANK(G26),"Introducir Resultado",IF(G26&lt;=F26,"Meta Conseguida","Meta Non Conseguida"))))</f>
        <v>Meta Conseguida</v>
      </c>
      <c r="I26" s="565"/>
      <c r="J26" s="256">
        <v>0.2</v>
      </c>
      <c r="K26" s="255">
        <v>0.24489795918367299</v>
      </c>
      <c r="L26" s="86" t="str">
        <f>+IF(AND(ISBLANK(J26),ISBLANK(K26)),"Introducir Meta e Resultado",IF(ISBLANK(J26),"Introducir Meta",IF(ISBLANK(K26),"Introducir Resultado",IF(K26&lt;=J26,"Meta Conseguida","Meta Non Conseguida"))))</f>
        <v>Meta Non Conseguida</v>
      </c>
      <c r="N26" s="256">
        <v>0.2</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0.90328638497652602</v>
      </c>
      <c r="H27" s="86" t="str">
        <f>+IF(AND(ISBLANK(F27),ISBLANK(G27)),"Introducir Meta e Resultado",IF(ISBLANK(F27),"Introducir Meta",IF(ISBLANK(G27),"Introducir Resultado",IF(G27&gt;=F27,"Meta Conseguida","Meta Non Conseguida"))))</f>
        <v>Meta Conseguida</v>
      </c>
      <c r="J27" s="250">
        <v>0.9</v>
      </c>
      <c r="K27" s="255">
        <v>0.89757509952949699</v>
      </c>
      <c r="L27" s="86" t="str">
        <f>+IF(AND(ISBLANK(J27),ISBLANK(K27)),"Introducir Meta e Resultado",IF(ISBLANK(J27),"Introducir Meta",IF(ISBLANK(K27),"Introducir Resultado",IF(K27&gt;=J27,"Meta Conseguida","Meta Non Conseguida"))))</f>
        <v>Meta Non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0.65716634694436804</v>
      </c>
      <c r="H28" s="86" t="str">
        <f>+IF(AND(ISBLANK(F28),ISBLANK(G28)),"Introducir Meta e Resultado",IF(ISBLANK(F28),"Introducir Meta",IF(ISBLANK(G28),"Introducir Resultado",IF(G28&gt;=F28,"Meta Conseguida","Meta Non Conseguida"))))</f>
        <v>Meta Non Conseguida</v>
      </c>
      <c r="J28" s="250">
        <v>0.8</v>
      </c>
      <c r="K28" s="255">
        <v>0.70060223687983902</v>
      </c>
      <c r="L28" s="86" t="str">
        <f>+IF(AND(ISBLANK(J28),ISBLANK(K28)),"Introducir Meta e Resultado",IF(ISBLANK(J28),"Introducir Meta",IF(ISBLANK(K28),"Introducir Resultado",IF(K28&gt;=J28,"Meta Conseguida","Meta Non Conseguida"))))</f>
        <v>Meta Non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0.78959499506091502</v>
      </c>
      <c r="H29" s="86" t="str">
        <f>+IF(AND(ISBLANK(F29),ISBLANK(G29)),"Introducir Meta e Resultado",IF(ISBLANK(F29),"Introducir Meta",IF(ISBLANK(G29),"Introducir Resultado",IF(G29&gt;=F29,"Meta Conseguida","Meta Non Conseguida"))))</f>
        <v>Meta Non Conseguida</v>
      </c>
      <c r="J29" s="250">
        <v>0.8</v>
      </c>
      <c r="K29" s="255">
        <v>0.81705685618729096</v>
      </c>
      <c r="L29" s="86" t="str">
        <f>+IF(AND(ISBLANK(J29),ISBLANK(K29)),"Introducir Meta e Resultado",IF(ISBLANK(J29),"Introducir Meta",IF(ISBLANK(K29),"Introducir Resultado",IF(K29&gt;=J29,"Meta Conseguida","Meta Non Conseguida"))))</f>
        <v>Meta Conseguida</v>
      </c>
      <c r="N29" s="250">
        <v>0.7</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0.83228281721019504</v>
      </c>
      <c r="H30" s="86" t="str">
        <f>+IF(AND(ISBLANK(F30),ISBLANK(G30)),"Introducir Meta e Resultado",IF(ISBLANK(F30),"Introducir Meta",IF(ISBLANK(G30),"Introducir Resultado",IF(G30&gt;=F30,"Meta Conseguida","Meta Non Conseguida"))))</f>
        <v>Introducir Meta</v>
      </c>
      <c r="J30" s="250"/>
      <c r="K30" s="255">
        <v>0.85747060510467499</v>
      </c>
      <c r="L30" s="86" t="str">
        <f>+IF(AND(ISBLANK(J30),ISBLANK(K30)),"Introducir Meta e Resultado",IF(ISBLANK(J30),"Introducir Meta",IF(ISBLANK(K30),"Introducir Resultado",IF(K30&gt;=J30,"Meta Conseguida","Meta Non Conseguida"))))</f>
        <v>Introducir Meta</v>
      </c>
      <c r="N30" s="250">
        <v>0.9</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+IFERROR(MIN('Anexos 1'!$O$6:$O$200),"----")</f>
        <v>0.27272727272727298</v>
      </c>
      <c r="H32" s="86" t="str">
        <f>+IF(AND(ISBLANK(F32),ISBLANK(G32)),"Introducir Meta e Resultado",IF(ISBLANK(F32),"Introducir Meta",IF(ISBLANK(G32),"Introducir Resultado",IF(G32&gt;=F32,"Meta Conseguida","Meta Non Conseguida"))))</f>
        <v>Introducir Meta</v>
      </c>
      <c r="J32" s="250">
        <v>0.27</v>
      </c>
      <c r="K32" s="255">
        <f>+IFERROR(MIN('Anexos 2'!$O$6:$O$200),"----")</f>
        <v>0</v>
      </c>
      <c r="L32" s="86" t="str">
        <f>+IF(AND(ISBLANK(J32),ISBLANK(K32)),"Introducir Meta e Resultado",IF(ISBLANK(J32),"Introducir Meta",IF(ISBLANK(K32),"Introducir Resultado",IF(K32&gt;=J32,"Meta Conseguida","Meta Non Conseguida"))))</f>
        <v>Meta Non Conseguida</v>
      </c>
      <c r="N32" s="250"/>
      <c r="O32" s="255">
        <f>+IFERROR(MIN('Anexos 3'!$O$6:$O$200),"----")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1'!$S$3</f>
        <v>0</v>
      </c>
      <c r="H33" s="86" t="str">
        <f>+IF(AND(ISBLANK(F33),ISBLANK(G33)),"Introducir Meta e Resultado",IF(ISBLANK(F33),"Introducir Meta",IF(ISBLANK(G33),"Introducir Resultado",IF(G33&gt;=F33,"Meta Conseguida","Meta Non Conseguida"))))</f>
        <v>Introducir Meta</v>
      </c>
      <c r="I33" s="565"/>
      <c r="J33" s="259"/>
      <c r="K33" s="255">
        <f>+'Anexos 2'!$S$3</f>
        <v>0</v>
      </c>
      <c r="L33" s="86" t="str">
        <f>+IF(AND(ISBLANK(J33),ISBLANK(K33)),"Introducir Meta e Resultado",IF(ISBLANK(J33),"Introducir Meta",IF(ISBLANK(K33),"Introducir Resultado",IF(K33&gt;=J33,"Meta Conseguida","Meta Non Conseguida"))))</f>
        <v>Introducir Meta</v>
      </c>
      <c r="N33" s="259"/>
      <c r="O33" s="255">
        <f>+'Anexos 3'!$S$3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+IFERROR(MIN('Anexos 1'!$N$6:$N$200),"----")</f>
        <v>0.375</v>
      </c>
      <c r="H35" s="86" t="str">
        <f>+IF(AND(ISBLANK(F35),ISBLANK(G35)),"Introducir Meta e Resultado",IF(ISBLANK(F35),"Introducir Meta",IF(ISBLANK(G35),"Introducir Resultado",IF(G35&gt;=F35,"Meta Conseguida","Meta Non Conseguida"))))</f>
        <v>Introducir Meta</v>
      </c>
      <c r="I35" s="565"/>
      <c r="J35" s="250">
        <v>0.33</v>
      </c>
      <c r="K35" s="255">
        <f>+IFERROR(MIN('Anexos 2'!$N$6:$N$200),"----")</f>
        <v>0.33333333333333298</v>
      </c>
      <c r="L35" s="86" t="str">
        <f>+IF(AND(ISBLANK(J35),ISBLANK(K35)),"Introducir Meta e Resultado",IF(ISBLANK(J35),"Introducir Meta",IF(ISBLANK(K35),"Introducir Resultado",IF(K35&gt;=J35,"Meta Conseguida","Meta Non Conseguida"))))</f>
        <v>Meta Conseguida</v>
      </c>
      <c r="N35" s="250"/>
      <c r="O35" s="255">
        <f>+IFERROR(MIN('Anexos 3'!$N$6:$N$200),"----")</f>
        <v>0</v>
      </c>
      <c r="P35" s="86" t="str">
        <f>+IF(AND(ISBLANK(N35),ISBLANK(O35)),"Introducir Meta e Resultado",IF(ISBLANK(N35),"Introducir Meta",IF(ISBLANK(O35),"Introducir Resultado",IF(O35&gt;=N35,"Meta Conseguida","Meta Non Conseguida"))))</f>
        <v>Introducir Meta</v>
      </c>
    </row>
    <row r="36" spans="1:16" ht="51">
      <c r="A36" s="53" t="s">
        <v>239</v>
      </c>
      <c r="B36" s="90" t="s">
        <v>837</v>
      </c>
      <c r="C36" s="90" t="s">
        <v>204</v>
      </c>
      <c r="D36" s="308" t="s">
        <v>241</v>
      </c>
      <c r="E36" s="358">
        <v>6</v>
      </c>
      <c r="F36" s="259"/>
      <c r="G36" s="255">
        <f>+'Anexos 1'!$R$3</f>
        <v>0</v>
      </c>
      <c r="H36" s="86" t="str">
        <f>+IF(AND(ISBLANK(F36),ISBLANK(G36)),"Introducir Meta e Resultado",IF(ISBLANK(F36),"Introducir Meta",IF(ISBLANK(G36),"Introducir Resultado",IF(G36&gt;=F36,"Meta Conseguida","Meta Non Conseguida"))))</f>
        <v>Introducir Meta</v>
      </c>
      <c r="I36" s="565"/>
      <c r="J36" s="259"/>
      <c r="K36" s="255">
        <f>+'Anexos 2'!$R$3</f>
        <v>0</v>
      </c>
      <c r="L36" s="86" t="str">
        <f>+IF(AND(ISBLANK(J36),ISBLANK(K36)),"Introducir Meta e Resultado",IF(ISBLANK(J36),"Introducir Meta",IF(ISBLANK(K36),"Introducir Resultado",IF(K36&gt;=J36,"Meta Conseguida","Meta Non Conseguida"))))</f>
        <v>Introducir Meta</v>
      </c>
      <c r="N36" s="259"/>
      <c r="O36" s="255">
        <f>+'Anexos 3'!$R$3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1</v>
      </c>
      <c r="H37" s="488" t="str">
        <f>+IF(COUNTA(F38:F40)=0,"Indicador Sen Meta",IF(COUNTA(G38:G40)=0,"Indicador Sen Resultados",IF(G37=0,"Ningunha Meta Alcanzada",IF(G37&gt;=F37,"Meta Totalmente Alcanzada",IF(G37&gt;0,"Meta Parcialmente Alcanzada")))))</f>
        <v>Meta Parcialmente Alcanzada</v>
      </c>
      <c r="I37" s="565"/>
      <c r="J37" s="496">
        <f>+COUNTA(J38:J40)</f>
        <v>3</v>
      </c>
      <c r="K37" s="497">
        <f>+COUNTIF(L38:L40,"Meta Conseguida")</f>
        <v>1</v>
      </c>
      <c r="L37" s="488" t="str">
        <f>+IF(COUNTA(J38:J40)=0,"Indicador Sen Meta",IF(COUNTA(K38:K40)=0,"Indicador Sen Resultados",IF(K37=0,"Ningunha Meta Alcanzada",IF(K37&gt;=J37,"Meta Totalmente Alcanzada",IF(K37&gt;0,"Meta Parcialmente Alcanzada")))))</f>
        <v>Meta Parcialmente Alcanzada</v>
      </c>
      <c r="N37" s="496">
        <f>+COUNTA(N38:N40)</f>
        <v>3</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1</v>
      </c>
      <c r="G38" s="255">
        <v>0.78</v>
      </c>
      <c r="H38" s="86" t="str">
        <f>+IF(AND(ISBLANK(F38),ISBLANK(G38)),"Introducir Meta e Resultado",IF(ISBLANK(F38),"Introducir Meta",IF(ISBLANK(G38),"Introducir Resultado",IF(G38&gt;=F38,"Meta Conseguida","Meta Non Conseguida"))))</f>
        <v>Meta Non Conseguida</v>
      </c>
      <c r="J38" s="478">
        <v>1</v>
      </c>
      <c r="K38" s="255">
        <v>0.76</v>
      </c>
      <c r="L38" s="86" t="str">
        <f>+IF(AND(ISBLANK(J38),ISBLANK(K38)),"Introducir Meta e Resultado",IF(ISBLANK(J38),"Introducir Meta",IF(ISBLANK(K38),"Introducir Resultado",IF(K38&gt;=J38,"Meta Conseguida","Meta Non Conseguida"))))</f>
        <v>Meta Non Conseguida</v>
      </c>
      <c r="N38" s="250">
        <v>0.8</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v>0.9</v>
      </c>
      <c r="G39" s="255">
        <v>0.76</v>
      </c>
      <c r="H39" s="86" t="str">
        <f>+IF(AND(ISBLANK(F39),ISBLANK(G39)),"Introducir Meta e Resultado",IF(ISBLANK(F39),"Introducir Meta",IF(ISBLANK(G39),"Introducir Resultado",IF(G39&gt;=F39,"Meta Conseguida","Meta Non Conseguida"))))</f>
        <v>Meta Non Conseguida</v>
      </c>
      <c r="J39" s="478">
        <v>0.9</v>
      </c>
      <c r="K39" s="255">
        <v>0.8</v>
      </c>
      <c r="L39" s="86" t="str">
        <f t="shared" ref="L39:L40" si="0">+IF(AND(ISBLANK(J39),ISBLANK(K39)),"Introducir Meta e Resultado",IF(ISBLANK(J39),"Introducir Meta",IF(ISBLANK(K39),"Introducir Resultado",IF(K39&gt;=J39,"Meta Conseguida","Meta Non Conseguida"))))</f>
        <v>Meta Non Conseguida</v>
      </c>
      <c r="N39" s="250">
        <v>0.9</v>
      </c>
      <c r="O39" s="255"/>
      <c r="P39" s="86" t="str">
        <f>+IF(AND(ISBLANK(N39),ISBLANK(O39)),"Introducir Meta e Resultado",IF(ISBLANK(N39),"Introducir Meta",IF(ISBLANK(O39),"Introducir Resultado",IF(O39&gt;=N39,"Meta Conseguida","Meta Non Conseguida"))))</f>
        <v>Introducir Resultado</v>
      </c>
    </row>
    <row r="40" spans="1:16" ht="51">
      <c r="A40" s="52" t="s">
        <v>251</v>
      </c>
      <c r="B40" s="89" t="s">
        <v>252</v>
      </c>
      <c r="C40" s="89" t="s">
        <v>148</v>
      </c>
      <c r="D40" s="306" t="s">
        <v>253</v>
      </c>
      <c r="E40" s="358">
        <v>7</v>
      </c>
      <c r="F40" s="250">
        <v>0.7</v>
      </c>
      <c r="G40" s="255">
        <v>0.84615384615384603</v>
      </c>
      <c r="H40" s="86" t="str">
        <f>+IF(AND(ISBLANK(F40),ISBLANK(G40)),"Introducir Meta e Resultado",IF(ISBLANK(F40),"Introducir Meta",IF(ISBLANK(G40),"Introducir Resultado",IF(G40&gt;=F40,"Meta Conseguida","Meta Non Conseguida"))))</f>
        <v>Meta Conseguida</v>
      </c>
      <c r="J40" s="250">
        <v>0.7</v>
      </c>
      <c r="K40" s="477">
        <v>0.81579999999999997</v>
      </c>
      <c r="L40" s="86" t="str">
        <f t="shared" si="0"/>
        <v>Meta Conseguida</v>
      </c>
      <c r="N40" s="250">
        <v>0.7</v>
      </c>
      <c r="O40" s="255"/>
      <c r="P40" s="86" t="str">
        <f>+IF(AND(ISBLANK(N40),ISBLANK(O40)),"Introducir Meta e Resultado",IF(ISBLANK(N40),"Introducir Meta",IF(ISBLANK(O40),"Introducir Resultado",IF(O40&gt;=N40,"Meta Conseguida","Meta Non Conseguida"))))</f>
        <v>Introducir Resultado</v>
      </c>
    </row>
    <row r="41" spans="1:16" ht="25.5">
      <c r="A41" s="99" t="s">
        <v>254</v>
      </c>
      <c r="B41" s="100" t="s">
        <v>255</v>
      </c>
      <c r="C41" s="100" t="s">
        <v>204</v>
      </c>
      <c r="D41" s="283" t="s">
        <v>256</v>
      </c>
      <c r="E41" s="360">
        <v>7</v>
      </c>
      <c r="F41" s="262" t="s">
        <v>49</v>
      </c>
      <c r="G41" s="263" t="s">
        <v>49</v>
      </c>
      <c r="H41" s="160" t="s">
        <v>49</v>
      </c>
      <c r="I41" s="565"/>
      <c r="J41" s="262" t="s">
        <v>49</v>
      </c>
      <c r="K41" s="263" t="s">
        <v>49</v>
      </c>
      <c r="L41" s="160" t="s">
        <v>49</v>
      </c>
      <c r="N41" s="262" t="s">
        <v>49</v>
      </c>
      <c r="O41" s="263" t="s">
        <v>49</v>
      </c>
      <c r="P41" s="160" t="s">
        <v>49</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15"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1</v>
      </c>
      <c r="H46" s="488" t="str">
        <f>+IF((G46+F46)=0,"Introducir Meta e Resultado",IF(COUNTA(G47:G51)=0,"Indicador Sen Resultados",IF(G46=0,"Ningunha Meta Alcanzada",IF(G46&gt;=F46,"Meta Totalmente Alcanzada",IF(G46&gt;0,"Meta Parcialmente Alcanzada")))))</f>
        <v>Meta Parcialmente Alcanzada</v>
      </c>
      <c r="I46" s="565"/>
      <c r="J46" s="498">
        <f>+COUNTA(J47:J51)</f>
        <v>3</v>
      </c>
      <c r="K46" s="497">
        <f>+COUNTIF(L47:L51,"Meta Conseguida")</f>
        <v>2</v>
      </c>
      <c r="L46" s="488" t="str">
        <f>+IF((K46+J46)=0,"Introducir Meta e Resultado",IF(COUNTA(K47:K51)=0,"Indicador Sen Resultados",IF(K46=0,"Ningunha Meta Alcanzada",IF(K46&gt;=J46,"Meta Totalmente Alcanzada",IF(K46&gt;0,"Meta Parcialmente Alcanzada")))))</f>
        <v>Meta Parcialmente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336">
        <v>3</v>
      </c>
      <c r="G47" s="435">
        <v>2.1634615384615383</v>
      </c>
      <c r="H47" s="86" t="str">
        <f>+IF(AND(ISBLANK(F47),ISBLANK(G47)),"Introducir Meta e Resultado",IF(ISBLANK(F47),"Introducir Meta",IF(ISBLANK(G47),"Introducir Resultado",IF(G47&gt;=F47,"Meta Conseguida","Meta Non Conseguida"))))</f>
        <v>Meta Non Conseguida</v>
      </c>
      <c r="I47" s="565"/>
      <c r="J47" s="336">
        <v>3</v>
      </c>
      <c r="K47" s="435">
        <v>3.0869565217391304</v>
      </c>
      <c r="L47" s="86" t="str">
        <f>+IF(AND(ISBLANK(J47),ISBLANK(K47)),"Introducir Meta e Resultado",IF(ISBLANK(J47),"Introducir Meta",IF(ISBLANK(K47),"Introducir Resultado",IF(K47&gt;=J47,"Meta Conseguida","Meta Non Conseguida"))))</f>
        <v>Meta Conseguida</v>
      </c>
      <c r="N47" s="336">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338">
        <v>3.5</v>
      </c>
      <c r="G48" s="435">
        <v>3.77</v>
      </c>
      <c r="H48" s="86" t="str">
        <f>+IF(AND(ISBLANK(F48),ISBLANK(G48)),"Introducir Meta e Resultado",IF(ISBLANK(F48),"Introducir Meta",IF(ISBLANK(G48),"Introducir Resultado",IF(G48&gt;=F48,"Meta Conseguida","Meta Non Conseguida"))))</f>
        <v>Meta Conseguida</v>
      </c>
      <c r="I48" s="565"/>
      <c r="J48" s="338">
        <v>3.5</v>
      </c>
      <c r="K48" s="435">
        <v>3.5797665369649807</v>
      </c>
      <c r="L48" s="86" t="str">
        <f>+IF(AND(ISBLANK(J48),ISBLANK(K48)),"Introducir Meta e Resultado",IF(ISBLANK(J48),"Introducir Meta",IF(ISBLANK(K48),"Introducir Resultado",IF(K48&gt;=J48,"Meta Conseguida","Meta Non Conseguida"))))</f>
        <v>Meta Conseguida</v>
      </c>
      <c r="N48" s="338">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338">
        <v>3.5</v>
      </c>
      <c r="G49" s="435">
        <v>3.1884057971014492</v>
      </c>
      <c r="H49" s="86" t="str">
        <f>+IF(AND(ISBLANK(F49),ISBLANK(G49)),"Introducir Meta e Resultado",IF(ISBLANK(F49),"Introducir Meta",IF(ISBLANK(G49),"Introducir Resultado",IF(G49&gt;=F49,"Meta Conseguida","Meta Non Conseguida"))))</f>
        <v>Meta Non Conseguida</v>
      </c>
      <c r="I49" s="565"/>
      <c r="J49" s="338">
        <v>3.5</v>
      </c>
      <c r="K49" s="435">
        <v>2.9801980198019802</v>
      </c>
      <c r="L49" s="86" t="str">
        <f>+IF(AND(ISBLANK(J49),ISBLANK(K49)),"Introducir Meta e Resultado",IF(ISBLANK(J49),"Introducir Meta",IF(ISBLANK(K49),"Introducir Resultado",IF(K49&gt;=J49,"Meta Conseguida","Meta Non Conseguida"))))</f>
        <v>Meta Non Conseguida</v>
      </c>
      <c r="N49" s="338">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338"/>
      <c r="G50" s="435">
        <v>3.0465116279069768</v>
      </c>
      <c r="H50" s="86" t="str">
        <f>+IF(AND(ISBLANK(F50),ISBLANK(G50)),"Introducir Meta e Resultado",IF(ISBLANK(F50),"Introducir Meta",IF(ISBLANK(G50),"Introducir Resultado",IF(G50&gt;=F50,"Meta Conseguida","Meta Non Conseguida"))))</f>
        <v>Introducir Meta</v>
      </c>
      <c r="I50" s="565"/>
      <c r="J50" s="338"/>
      <c r="K50" s="435">
        <v>4.666666666666667</v>
      </c>
      <c r="L50" s="86" t="str">
        <f>+IF(AND(ISBLANK(J50),ISBLANK(K50)),"Introducir Meta e Resultado",IF(ISBLANK(J50),"Introducir Meta",IF(ISBLANK(K50),"Introducir Resultado",IF(K50&gt;=J50,"Meta Conseguida","Meta Non Conseguida"))))</f>
        <v>Introducir Meta</v>
      </c>
      <c r="N50" s="338">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339"/>
      <c r="G51" s="435" t="s">
        <v>49</v>
      </c>
      <c r="H51" s="87" t="str">
        <f>+IF(AND(ISBLANK(F51),ISBLANK(G51)),"Introducir Meta e Resultado",IF(ISBLANK(F51),"Introducir Meta",IF(ISBLANK(G51),"Introducir Resultado",IF(G51&gt;=F51,"Meta Conseguida","Meta Non Conseguida"))))</f>
        <v>Introducir Meta</v>
      </c>
      <c r="I51" s="565"/>
      <c r="J51" s="339"/>
      <c r="K51" s="435" t="s">
        <v>49</v>
      </c>
      <c r="L51" s="87" t="str">
        <f>+IF(AND(ISBLANK(J51),ISBLANK(K51)),"Introducir Meta e Resultado",IF(ISBLANK(J51),"Introducir Meta",IF(ISBLANK(K51),"Introducir Resultado",IF(K51&gt;=J51,"Meta Conseguida","Meta Non Conseguida"))))</f>
        <v>Introducir Meta</v>
      </c>
      <c r="N51" s="339">
        <v>3.5</v>
      </c>
      <c r="O51" s="435"/>
      <c r="P51" s="87" t="str">
        <f>+IF(AND(ISBLANK(N51),ISBLANK(O51)),"Introducir Meta e Resultado",IF(ISBLANK(N51),"Introducir Meta",IF(ISBLANK(O51),"Introducir Resultado",IF(O51&gt;=N51,"Meta Conseguida","Meta Non Conseguida"))))</f>
        <v>Introducir Resultado</v>
      </c>
    </row>
    <row r="52" spans="1:16" ht="38.25">
      <c r="A52" s="99" t="s">
        <v>280</v>
      </c>
      <c r="B52" s="100" t="s">
        <v>281</v>
      </c>
      <c r="C52" s="100" t="s">
        <v>204</v>
      </c>
      <c r="D52" s="309" t="s">
        <v>282</v>
      </c>
      <c r="E52" s="367">
        <v>7</v>
      </c>
      <c r="F52" s="266">
        <v>0.2</v>
      </c>
      <c r="G52" s="224">
        <v>0.16980000000000001</v>
      </c>
      <c r="H52" s="91" t="str">
        <f>+IF(AND(ISBLANK(F52),ISBLANK(G52)),"Introducir Meta e Resultado",IF(ISBLANK(F52),"Introducir Meta",IF(ISBLANK(G52),"Introducir Resultado",IF(G52&lt;=F52,"Meta Conseguida","Meta Non Conseguida"))))</f>
        <v>Meta Conseguida</v>
      </c>
      <c r="I52" s="565"/>
      <c r="J52" s="266">
        <v>0.2</v>
      </c>
      <c r="K52" s="224">
        <v>0.24490000000000001</v>
      </c>
      <c r="L52" s="91" t="str">
        <f>+IF(AND(ISBLANK(J52),ISBLANK(K52)),"Introducir Meta e Resultado",IF(ISBLANK(J52),"Introducir Meta",IF(ISBLANK(K52),"Introducir Resultado",IF(K52&lt;=J52,"Meta Conseguida","Meta Non Conseguida"))))</f>
        <v>Meta Non Conseguida</v>
      </c>
      <c r="N52" s="266">
        <v>0.2</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0</v>
      </c>
      <c r="H53" s="91" t="str">
        <f>+IF(AND(ISBLANK(F53),ISBLANK(G53)),"Introducir Meta e Resultado",IF(ISBLANK(F53),"Introducir Meta",IF(ISBLANK(G53),"Introducir Resultado",IF(G53&lt;=F53,"Meta Conseguida","Meta Non Conseguida"))))</f>
        <v>Introducir Meta</v>
      </c>
      <c r="I53" s="565"/>
      <c r="J53" s="266"/>
      <c r="K53" s="224">
        <v>2.0400000000000001E-2</v>
      </c>
      <c r="L53" s="91" t="str">
        <f>+IF(AND(ISBLANK(J53),ISBLANK(K53)),"Introducir Meta e Resultado",IF(ISBLANK(J53),"Introducir Meta",IF(ISBLANK(K53),"Introducir Resultado",IF(K53&lt;=J53,"Meta Conseguida","Meta Non Conseguida"))))</f>
        <v>Introducir Meta</v>
      </c>
      <c r="N53" s="266">
        <v>0.02</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336"/>
      <c r="G55" s="337">
        <v>2.3636363636363638</v>
      </c>
      <c r="H55" s="86" t="str">
        <f t="shared" ref="H55:H63" si="1">+IF(AND(ISBLANK(F55),ISBLANK(G55)),"Introducir Meta e Resultado",IF(ISBLANK(F55),"Introducir Meta",IF(ISBLANK(G55),"Introducir Resultado",IF(G55&gt;=F55,"Meta Conseguida","Meta Non Conseguida"))))</f>
        <v>Introducir Meta</v>
      </c>
      <c r="I55" s="565"/>
      <c r="J55" s="336"/>
      <c r="K55" s="435">
        <v>2.6428571428571428</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336"/>
      <c r="G56" s="435">
        <v>4.01</v>
      </c>
      <c r="H56" s="86" t="str">
        <f t="shared" si="1"/>
        <v>Introducir Meta</v>
      </c>
      <c r="I56" s="565"/>
      <c r="J56" s="336"/>
      <c r="K56" s="435">
        <v>4.0181818181818185</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338"/>
      <c r="G57" s="435">
        <v>3.4166666666666665</v>
      </c>
      <c r="H57" s="86" t="str">
        <f t="shared" si="1"/>
        <v>Introducir Meta</v>
      </c>
      <c r="I57" s="565"/>
      <c r="J57" s="338"/>
      <c r="K57" s="435">
        <v>3</v>
      </c>
      <c r="L57" s="86" t="str">
        <f>+IF(AND(ISBLANK(J57),ISBLANK(K57)),"Introducir Meta e Resultado",IF(ISBLANK(J57),"Introducir Meta",IF(ISBLANK(K57),"Introducir Resultado",IF(K57&gt;=J57,"Meta Conseguida","Meta Non Conseguida"))))</f>
        <v>Introducir Meta</v>
      </c>
      <c r="N57" s="268">
        <v>3</v>
      </c>
      <c r="O57" s="435"/>
      <c r="P57" s="86" t="str">
        <f>+IF(AND(ISBLANK(N57),ISBLANK(O57)),"Introducir Meta e Resultado",IF(ISBLANK(N57),"Introducir Meta",IF(ISBLANK(O57),"Introducir Resultado",IF(O57&gt;=N57,"Meta Conseguida","Meta Non Conseguida"))))</f>
        <v>Introducir Resultado</v>
      </c>
    </row>
    <row r="58" spans="1:16" ht="89.25">
      <c r="A58" s="56" t="s">
        <v>298</v>
      </c>
      <c r="B58" s="89" t="s">
        <v>299</v>
      </c>
      <c r="C58" s="90" t="s">
        <v>287</v>
      </c>
      <c r="D58" s="315" t="s">
        <v>300</v>
      </c>
      <c r="E58" s="365">
        <v>5</v>
      </c>
      <c r="F58" s="339"/>
      <c r="G58" s="435">
        <v>3.1666666666666665</v>
      </c>
      <c r="H58" s="87" t="str">
        <f t="shared" si="1"/>
        <v>Introducir Meta</v>
      </c>
      <c r="I58" s="565"/>
      <c r="J58" s="33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1.1666666666666667</v>
      </c>
      <c r="H60" s="86" t="str">
        <f t="shared" si="1"/>
        <v>Introducir Meta</v>
      </c>
      <c r="I60" s="565"/>
      <c r="J60" s="267"/>
      <c r="K60" s="435">
        <v>2.75</v>
      </c>
      <c r="L60" s="86" t="str">
        <f>+IF(AND(ISBLANK(J60),ISBLANK(K60)),"Introducir Meta e Resultado",IF(ISBLANK(J60),"Introducir Meta",IF(ISBLANK(K60),"Introducir Resultado",IF(K60&gt;=J60,"Meta Conseguida","Meta Non Conseguida"))))</f>
        <v>Introducir Meta</v>
      </c>
      <c r="N60" s="267">
        <v>3</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c r="H61" s="86" t="str">
        <f t="shared" si="1"/>
        <v>Introducir Meta e Resultado</v>
      </c>
      <c r="I61" s="565"/>
      <c r="J61" s="267"/>
      <c r="K61" s="435">
        <v>3</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2.25</v>
      </c>
      <c r="H62" s="86" t="str">
        <f t="shared" si="1"/>
        <v>Introducir Meta</v>
      </c>
      <c r="I62" s="565"/>
      <c r="J62" s="267"/>
      <c r="K62" s="435">
        <v>2.8333333333333335</v>
      </c>
      <c r="L62" s="86" t="str">
        <f>+IF(AND(ISBLANK(J62),ISBLANK(K62)),"Introducir Meta e Resultado",IF(ISBLANK(J62),"Introducir Meta",IF(ISBLANK(K62),"Introducir Resultado",IF(K62&gt;=J62,"Meta Conseguida","Meta Non Conseguida"))))</f>
        <v>Introducir Meta</v>
      </c>
      <c r="N62" s="267">
        <v>3</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1.625</v>
      </c>
      <c r="H63" s="87" t="str">
        <f t="shared" si="1"/>
        <v>Introducir Meta</v>
      </c>
      <c r="I63" s="565"/>
      <c r="J63" s="267"/>
      <c r="K63" s="435">
        <v>4</v>
      </c>
      <c r="L63" s="87" t="str">
        <f>+IF(AND(ISBLANK(J63),ISBLANK(K63)),"Introducir Meta e Resultado",IF(ISBLANK(J63),"Introducir Meta",IF(ISBLANK(K63),"Introducir Resultado",IF(K63&gt;=J63,"Meta Conseguida","Meta Non Conseguida"))))</f>
        <v>Introducir Meta</v>
      </c>
      <c r="N63" s="267">
        <v>3</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224">
        <v>0</v>
      </c>
      <c r="H64" s="85" t="str">
        <f>+IF(AND(ISBLANK(F64),ISBLANK(G64)),"Introducir Meta e Resultado",IF(ISBLANK(F64),"Introducir Meta",IF(ISBLANK(G64),"Introducir Resultado",IF(G64&gt;=F64,"Meta Conseguida","Meta Non Conseguida"))))</f>
        <v>Introducir Meta</v>
      </c>
      <c r="I64" s="567"/>
      <c r="J64" s="241"/>
      <c r="K64" s="224">
        <v>5.1813471502590676E-3</v>
      </c>
      <c r="L64" s="85" t="str">
        <f>+IF(AND(ISBLANK(J64),ISBLANK(K64)),"Introducir Meta e Resultado",IF(ISBLANK(J64),"Introducir Meta",IF(ISBLANK(K64),"Introducir Resultado",IF(K64&gt;=J64,"Meta Conseguida","Meta Non Conseguida"))))</f>
        <v>Introducir Meta</v>
      </c>
      <c r="M64" s="3"/>
      <c r="N64" s="241"/>
      <c r="O64" s="224"/>
      <c r="P64" s="85" t="str">
        <f>+IF(AND(ISBLANK(N64),ISBLANK(O64)),"Introducir Meta e Resultado",IF(ISBLANK(N64),"Introducir Meta",IF(ISBLANK(O64),"Introducir Resultado",IF(O64&gt;=N64,"Meta Conseguida","Meta Non Conseguida"))))</f>
        <v>Introducir Meta e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336"/>
      <c r="G66" s="435">
        <v>2.1111111111111112</v>
      </c>
      <c r="H66" s="86" t="str">
        <f>+IF(AND(ISBLANK(F66),ISBLANK(G66)),"Introducir Meta e Resultado",IF(ISBLANK(F66),"Introducir Meta",IF(ISBLANK(G66),"Introducir Resultado",IF(G66&gt;=F66,"Meta Conseguida","Meta Non Conseguida"))))</f>
        <v>Introducir Meta</v>
      </c>
      <c r="I66" s="565"/>
      <c r="J66" s="336"/>
      <c r="K66" s="435">
        <v>3.0833333333333335</v>
      </c>
      <c r="L66" s="86" t="str">
        <f>+IF(AND(ISBLANK(J66),ISBLANK(K66)),"Introducir Meta e Resultado",IF(ISBLANK(J66),"Introducir Meta",IF(ISBLANK(K66),"Introducir Resultado",IF(K66&gt;=J66,"Meta Conseguida","Meta Non Conseguida"))))</f>
        <v>Introducir Meta</v>
      </c>
      <c r="N66" s="336">
        <v>3</v>
      </c>
      <c r="O66" s="435"/>
      <c r="P66" s="86" t="str">
        <f>+IF(AND(ISBLANK(N66),ISBLANK(O66)),"Introducir Meta e Resultado",IF(ISBLANK(N66),"Introducir Meta",IF(ISBLANK(O66),"Introducir Resultado",IF(O66&gt;=N66,"Meta Conseguida","Meta Non Conseguida"))))</f>
        <v>Introducir Resultado</v>
      </c>
    </row>
    <row r="67" spans="1:16" ht="89.25">
      <c r="A67" s="55" t="s">
        <v>327</v>
      </c>
      <c r="B67" s="89" t="s">
        <v>328</v>
      </c>
      <c r="C67" s="89" t="s">
        <v>322</v>
      </c>
      <c r="D67" s="315" t="s">
        <v>329</v>
      </c>
      <c r="E67" s="365">
        <v>2</v>
      </c>
      <c r="F67" s="336"/>
      <c r="G67" s="435">
        <v>3.84</v>
      </c>
      <c r="H67" s="86" t="str">
        <f>+IF(AND(ISBLANK(F67),ISBLANK(G67)),"Introducir Meta e Resultado",IF(ISBLANK(F67),"Introducir Meta",IF(ISBLANK(G67),"Introducir Resultado",IF(G67&gt;=F67,"Meta Conseguida","Meta Non Conseguida"))))</f>
        <v>Introducir Meta</v>
      </c>
      <c r="I67" s="565"/>
      <c r="J67" s="336"/>
      <c r="K67" s="435">
        <v>3.6785714285714284</v>
      </c>
      <c r="L67" s="86" t="str">
        <f>+IF(AND(ISBLANK(J67),ISBLANK(K67)),"Introducir Meta e Resultado",IF(ISBLANK(J67),"Introducir Meta",IF(ISBLANK(K67),"Introducir Resultado",IF(K67&gt;=J67,"Meta Conseguida","Meta Non Conseguida"))))</f>
        <v>Introducir Meta</v>
      </c>
      <c r="N67" s="336">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336"/>
      <c r="G68" s="435">
        <v>3.625</v>
      </c>
      <c r="H68" s="86" t="str">
        <f>+IF(AND(ISBLANK(F68),ISBLANK(G68)),"Introducir Meta e Resultado",IF(ISBLANK(F68),"Introducir Meta",IF(ISBLANK(G68),"Introducir Resultado",IF(G68&gt;=F68,"Meta Conseguida","Meta Non Conseguida"))))</f>
        <v>Introducir Meta</v>
      </c>
      <c r="I68" s="565"/>
      <c r="J68" s="336"/>
      <c r="K68" s="435">
        <v>3.1666666666666665</v>
      </c>
      <c r="L68" s="86" t="str">
        <f>+IF(AND(ISBLANK(J68),ISBLANK(K68)),"Introducir Meta e Resultado",IF(ISBLANK(J68),"Introducir Meta",IF(ISBLANK(K68),"Introducir Resultado",IF(K68&gt;=J68,"Meta Conseguida","Meta Non Conseguida"))))</f>
        <v>Introducir Meta</v>
      </c>
      <c r="N68" s="336">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336"/>
      <c r="G69" s="435">
        <v>3</v>
      </c>
      <c r="H69" s="86" t="str">
        <f>+IF(AND(ISBLANK(F69),ISBLANK(G69)),"Introducir Meta e Resultado",IF(ISBLANK(F69),"Introducir Meta",IF(ISBLANK(G69),"Introducir Resultado",IF(G69&gt;=F69,"Meta Conseguida","Meta Non Conseguida"))))</f>
        <v>Introducir Meta</v>
      </c>
      <c r="I69" s="565"/>
      <c r="J69" s="336"/>
      <c r="K69" s="435">
        <v>4.666666666666667</v>
      </c>
      <c r="L69" s="86" t="str">
        <f>+IF(AND(ISBLANK(J69),ISBLANK(K69)),"Introducir Meta e Resultado",IF(ISBLANK(J69),"Introducir Meta",IF(ISBLANK(K69),"Introducir Resultado",IF(K69&gt;=J69,"Meta Conseguida","Meta Non Conseguida"))))</f>
        <v>Introducir Meta</v>
      </c>
      <c r="N69" s="336">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v>3</v>
      </c>
      <c r="H70" s="91" t="str">
        <f>+IF(ISBLANK(G70),"Introducir Resultado","Indicador Completado")</f>
        <v>Indicador Completado</v>
      </c>
      <c r="I70" s="3"/>
      <c r="J70" s="260" t="s">
        <v>49</v>
      </c>
      <c r="K70" s="270"/>
      <c r="L70" s="91" t="str">
        <f>+IF(ISBLANK(K70),"Introducir Resultado","Indicador Completado")</f>
        <v>Introducir Resultado</v>
      </c>
      <c r="N70" s="260" t="s">
        <v>49</v>
      </c>
      <c r="O70" s="270"/>
      <c r="P70" s="91" t="str">
        <f>+IF(ISBLANK(O70),"Introducir Resultado","Indicador Completado")</f>
        <v>Introducir Resultado</v>
      </c>
    </row>
    <row r="71" spans="1:16" ht="63.75">
      <c r="A71" s="99" t="s">
        <v>337</v>
      </c>
      <c r="B71" s="100" t="s">
        <v>338</v>
      </c>
      <c r="C71" s="100" t="s">
        <v>69</v>
      </c>
      <c r="D71" s="309" t="s">
        <v>339</v>
      </c>
      <c r="E71" s="367">
        <v>7</v>
      </c>
      <c r="F71" s="271">
        <v>7</v>
      </c>
      <c r="G71" s="270">
        <v>8.4912777079476243</v>
      </c>
      <c r="H71" s="85" t="str">
        <f>+IF(AND(ISBLANK(F71),ISBLANK(G71)),"Introducir Meta e Resultado",IF(ISBLANK(F71),"Introducir Meta",IF(ISBLANK(G71),"Introducir Resultado",IF(G71&gt;=F71,"Meta Conseguida","Meta Non Conseguida"))))</f>
        <v>Meta Conseguida</v>
      </c>
      <c r="I71" s="3"/>
      <c r="J71" s="271">
        <v>7</v>
      </c>
      <c r="K71" s="270">
        <v>8.1300000000000008</v>
      </c>
      <c r="L71" s="85" t="str">
        <f>+IF(AND(ISBLANK(J71),ISBLANK(K71)),"Introducir Meta e Resultado",IF(ISBLANK(J71),"Introducir Meta",IF(ISBLANK(K71),"Introducir Resultado",IF(K71&gt;=J71,"Meta Conseguida","Meta Non Conseguida"))))</f>
        <v>Meta Conseguida</v>
      </c>
      <c r="N71" s="271">
        <v>8</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99" t="s">
        <v>74</v>
      </c>
      <c r="B73" s="100" t="s">
        <v>75</v>
      </c>
      <c r="C73" s="100" t="s">
        <v>76</v>
      </c>
      <c r="D73" s="309" t="s">
        <v>343</v>
      </c>
      <c r="E73" s="367">
        <v>5</v>
      </c>
      <c r="F73" s="271"/>
      <c r="G73" s="270"/>
      <c r="H73" s="91" t="str">
        <f>+IF(AND(ISBLANK(F73),ISBLANK(G73)),"Introducir Meta e Resultado",IF(ISBLANK(F73),"Introducir Meta",IF(ISBLANK(G73),"Introducir Resultado",IF(G73&gt;=F73,"Meta Conseguida","Meta Non Conseguida"))))</f>
        <v>Introducir Meta e Resultado</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63.75">
      <c r="A74" s="99" t="s">
        <v>344</v>
      </c>
      <c r="B74" s="100" t="s">
        <v>345</v>
      </c>
      <c r="C74" s="100" t="s">
        <v>318</v>
      </c>
      <c r="D74" s="317" t="s">
        <v>346</v>
      </c>
      <c r="E74" s="367">
        <v>5</v>
      </c>
      <c r="F74" s="271"/>
      <c r="G74" s="234">
        <v>4</v>
      </c>
      <c r="H74" s="85" t="str">
        <f>+IF(AND(ISBLANK(F74),ISBLANK(G74)),"Introducir Meta e Resultado",IF(ISBLANK(F74),"Introducir Meta",IF(ISBLANK(G74),"Introducir Resultado",IF(G74&gt;=F74,"Meta Conseguida","Meta Non Conseguida"))))</f>
        <v>Introducir Meta</v>
      </c>
      <c r="I74" s="3"/>
      <c r="J74" s="271"/>
      <c r="K74" s="234" t="s">
        <v>49</v>
      </c>
      <c r="L74" s="85" t="str">
        <f>+IF(AND(ISBLANK(J74),ISBLANK(K74)),"Introducir Meta e Resultado",IF(ISBLANK(J74),"Introducir Meta",IF(ISBLANK(K74),"Introducir Resultado",IF(K74&gt;=J74,"Meta Conseguida","Meta Non Conseguida"))))</f>
        <v>Introducir Meta</v>
      </c>
      <c r="N74" s="439">
        <v>3.5</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336"/>
      <c r="G76" s="435">
        <v>2.1666666666666665</v>
      </c>
      <c r="H76" s="86" t="str">
        <f t="shared" ref="H76:H81" si="2">+IF(AND(ISBLANK(F76),ISBLANK(G76)),"Introducir Meta e Resultado",IF(ISBLANK(F76),"Introducir Meta",IF(ISBLANK(G76),"Introducir Resultado",IF(G76&gt;=F76,"Meta Conseguida","Meta Non Conseguida"))))</f>
        <v>Introducir Meta</v>
      </c>
      <c r="I76" s="565"/>
      <c r="J76" s="336"/>
      <c r="K76" s="435">
        <v>3</v>
      </c>
      <c r="L76" s="86" t="str">
        <f t="shared" ref="L76:L81" si="3">+IF(AND(ISBLANK(J76),ISBLANK(K76)),"Introducir Meta e Resultado",IF(ISBLANK(J76),"Introducir Meta",IF(ISBLANK(K76),"Introducir Resultado",IF(K76&gt;=J76,"Meta Conseguida","Meta Non Conseguida"))))</f>
        <v>Introducir Meta</v>
      </c>
      <c r="N76" s="336">
        <v>3</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336"/>
      <c r="G77" s="435">
        <v>3.95</v>
      </c>
      <c r="H77" s="86" t="str">
        <f t="shared" si="2"/>
        <v>Introducir Meta</v>
      </c>
      <c r="I77" s="565"/>
      <c r="J77" s="336"/>
      <c r="K77" s="435">
        <v>3.5</v>
      </c>
      <c r="L77" s="86" t="str">
        <f t="shared" si="3"/>
        <v>Introducir Meta</v>
      </c>
      <c r="N77" s="336">
        <v>4</v>
      </c>
      <c r="O77" s="435"/>
      <c r="P77" s="86" t="str">
        <f t="shared" si="4"/>
        <v>Introducir Resultado</v>
      </c>
    </row>
    <row r="78" spans="1:16" ht="63.75">
      <c r="A78" s="55" t="s">
        <v>356</v>
      </c>
      <c r="B78" s="89" t="s">
        <v>357</v>
      </c>
      <c r="C78" s="64" t="s">
        <v>35</v>
      </c>
      <c r="D78" s="315" t="s">
        <v>358</v>
      </c>
      <c r="E78" s="365">
        <v>4</v>
      </c>
      <c r="F78" s="336"/>
      <c r="G78" s="435">
        <v>3.4</v>
      </c>
      <c r="H78" s="86" t="str">
        <f t="shared" si="2"/>
        <v>Introducir Meta</v>
      </c>
      <c r="I78" s="565"/>
      <c r="J78" s="336"/>
      <c r="K78" s="435">
        <v>3.75</v>
      </c>
      <c r="L78" s="86" t="str">
        <f t="shared" si="3"/>
        <v>Introducir Meta</v>
      </c>
      <c r="N78" s="336">
        <v>3.5</v>
      </c>
      <c r="O78" s="435"/>
      <c r="P78" s="86" t="str">
        <f t="shared" si="4"/>
        <v>Introducir Resultado</v>
      </c>
    </row>
    <row r="79" spans="1:16" ht="63.75">
      <c r="A79" s="56" t="s">
        <v>359</v>
      </c>
      <c r="B79" s="90" t="s">
        <v>360</v>
      </c>
      <c r="C79" s="63" t="s">
        <v>35</v>
      </c>
      <c r="D79" s="315" t="s">
        <v>361</v>
      </c>
      <c r="E79" s="365">
        <v>4</v>
      </c>
      <c r="F79" s="340"/>
      <c r="G79" s="435">
        <v>3</v>
      </c>
      <c r="H79" s="87" t="str">
        <f t="shared" si="2"/>
        <v>Introducir Meta</v>
      </c>
      <c r="I79" s="565"/>
      <c r="J79" s="340"/>
      <c r="K79" s="435">
        <v>4.5</v>
      </c>
      <c r="L79" s="87" t="str">
        <f t="shared" si="3"/>
        <v>Introducir Meta</v>
      </c>
      <c r="N79" s="340">
        <v>3.5</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v>4.3899999999999997</v>
      </c>
      <c r="H81" s="85" t="str">
        <f t="shared" si="2"/>
        <v>Introducir Meta</v>
      </c>
      <c r="I81" s="3"/>
      <c r="J81" s="271"/>
      <c r="K81" s="234">
        <v>4.32</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1</v>
      </c>
      <c r="H82" s="488" t="str">
        <f>+IF((G82+F82)=0,"Introducir Meta e Resultado",IF(COUNTA(G83:G86)=0,"Indicador Sen Resultados",IF(G82=0,"Ningunha Meta Alcanzada",IF(G82&gt;=F82,"Meta Totalmente Alcanzada",IF(G82&gt;0,"Meta Parcialmente Alcanzada")))))</f>
        <v>Meta Parcialmente Alcanzada</v>
      </c>
      <c r="I82" s="565"/>
      <c r="J82" s="498">
        <f>+COUNTA(J83:J86)</f>
        <v>3</v>
      </c>
      <c r="K82" s="497">
        <f>+COUNTIF(L83:L86,"Meta Conseguida")</f>
        <v>1</v>
      </c>
      <c r="L82" s="488" t="str">
        <f>+IF((K82+J82)=0,"Introducir Meta e Resultado",IF(COUNTA(K83:K86)=0,"Indicador Sen Resultados",IF(K82=0,"Ningunha Meta Alcanzada",IF(K82&gt;=J82,"Meta Totalmente Alcanzada",IF(K82&gt;0,"Meta Parcialmente Alcanzada")))))</f>
        <v>Meta Parcialmente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336">
        <v>3</v>
      </c>
      <c r="G83" s="435">
        <v>2.4117647058823528</v>
      </c>
      <c r="H83" s="86" t="str">
        <f>+IF(AND(ISBLANK(F83),ISBLANK(G83)),"Introducir Meta e Resultado",IF(ISBLANK(F83),"Introducir Meta",IF(ISBLANK(G83),"Introducir Resultado",IF(G83&gt;=F83,"Meta Conseguida","Meta Non Conseguida"))))</f>
        <v>Meta Non Conseguida</v>
      </c>
      <c r="I83" s="565"/>
      <c r="J83" s="336">
        <v>3</v>
      </c>
      <c r="K83" s="435">
        <v>3.3913043478260869</v>
      </c>
      <c r="L83" s="86" t="str">
        <f>+IF(AND(ISBLANK(J83),ISBLANK(K83)),"Introducir Meta e Resultado",IF(ISBLANK(J83),"Introducir Meta",IF(ISBLANK(K83),"Introducir Resultado",IF(K83&gt;=J83,"Meta Conseguida","Meta Non Conseguida"))))</f>
        <v>Meta Conseguida</v>
      </c>
      <c r="N83" s="336">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336">
        <v>3.5</v>
      </c>
      <c r="G84" s="435">
        <v>3.63</v>
      </c>
      <c r="H84" s="86" t="str">
        <f>+IF(AND(ISBLANK(F84),ISBLANK(G84)),"Introducir Meta e Resultado",IF(ISBLANK(F84),"Introducir Meta",IF(ISBLANK(G84),"Introducir Resultado",IF(G84&gt;=F84,"Meta Conseguida","Meta Non Conseguida"))))</f>
        <v>Meta Conseguida</v>
      </c>
      <c r="I84" s="565"/>
      <c r="J84" s="336">
        <v>3.5</v>
      </c>
      <c r="K84" s="435">
        <v>3.3733333333333335</v>
      </c>
      <c r="L84" s="86" t="str">
        <f>+IF(AND(ISBLANK(J84),ISBLANK(K84)),"Introducir Meta e Resultado",IF(ISBLANK(J84),"Introducir Meta",IF(ISBLANK(K84),"Introducir Resultado",IF(K84&gt;=J84,"Meta Conseguida","Meta Non Conseguida"))))</f>
        <v>Meta Non Conseguida</v>
      </c>
      <c r="N84" s="336">
        <v>3.5</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336">
        <v>3.5</v>
      </c>
      <c r="G85" s="435">
        <v>2.9583333333333335</v>
      </c>
      <c r="H85" s="86" t="str">
        <f>+IF(AND(ISBLANK(F85),ISBLANK(G85)),"Introducir Meta e Resultado",IF(ISBLANK(F85),"Introducir Meta",IF(ISBLANK(G85),"Introducir Resultado",IF(G85&gt;=F85,"Meta Conseguida","Meta Non Conseguida"))))</f>
        <v>Meta Non Conseguida</v>
      </c>
      <c r="I85" s="565"/>
      <c r="J85" s="336">
        <v>3.5</v>
      </c>
      <c r="K85" s="435">
        <v>2.6857142857142855</v>
      </c>
      <c r="L85" s="86" t="str">
        <f>+IF(AND(ISBLANK(J85),ISBLANK(K85)),"Introducir Meta e Resultado",IF(ISBLANK(J85),"Introducir Meta",IF(ISBLANK(K85),"Introducir Resultado",IF(K85&gt;=J85,"Meta Conseguida","Meta Non Conseguida"))))</f>
        <v>Meta Non Conseguida</v>
      </c>
      <c r="N85" s="336">
        <v>3.5</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336"/>
      <c r="G86" s="435">
        <v>2.5</v>
      </c>
      <c r="H86" s="86" t="str">
        <f>+IF(AND(ISBLANK(F86),ISBLANK(G86)),"Introducir Meta e Resultado",IF(ISBLANK(F86),"Introducir Meta",IF(ISBLANK(G86),"Introducir Resultado",IF(G86&gt;=F86,"Meta Conseguida","Meta Non Conseguida"))))</f>
        <v>Introducir Meta</v>
      </c>
      <c r="I86" s="565"/>
      <c r="J86" s="336"/>
      <c r="K86" s="435">
        <v>4</v>
      </c>
      <c r="L86" s="86" t="str">
        <f>+IF(AND(ISBLANK(J86),ISBLANK(K86)),"Introducir Meta e Resultado",IF(ISBLANK(J86),"Introducir Meta",IF(ISBLANK(K86),"Introducir Resultado",IF(K86&gt;=J86,"Meta Conseguida","Meta Non Conseguida"))))</f>
        <v>Introducir Meta</v>
      </c>
      <c r="N86" s="336">
        <v>3.5</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201</v>
      </c>
      <c r="H87" s="91" t="str">
        <f>+IF(ISBLANK(G87),"Introducir Resultado","Indicador Completado")</f>
        <v>Indicador Completado</v>
      </c>
      <c r="I87" s="3"/>
      <c r="J87" s="276" t="s">
        <v>49</v>
      </c>
      <c r="K87" s="277">
        <v>193</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51</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593"/>
      <c r="H93" s="86" t="str">
        <f t="shared" ref="H93:H97" si="5">+IF(AND(ISBLANK(F93),ISBLANK(G93)),"Introducir Meta e Resultado",IF(ISBLANK(F93),"Introducir Meta",IF(ISBLANK(G93),"Introducir Resultado",IF(G93&gt;=F93,"Meta Conseguida","Meta Non Conseguida"))))</f>
        <v>Introducir Resultado</v>
      </c>
      <c r="J93" s="427">
        <v>0.8</v>
      </c>
      <c r="K93" s="593"/>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0.2</v>
      </c>
      <c r="G94" s="593"/>
      <c r="H94" s="86" t="str">
        <f t="shared" si="5"/>
        <v>Introducir Resultado</v>
      </c>
      <c r="J94" s="427">
        <v>0.2</v>
      </c>
      <c r="K94" s="594"/>
      <c r="L94" s="86" t="str">
        <f t="shared" si="6"/>
        <v>Introducir Resultado</v>
      </c>
      <c r="N94" s="427">
        <v>0.2</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0.5</v>
      </c>
      <c r="G95" s="593"/>
      <c r="H95" s="86" t="str">
        <f t="shared" si="5"/>
        <v>Introducir Resultado</v>
      </c>
      <c r="J95" s="427">
        <v>0.5</v>
      </c>
      <c r="K95" s="593"/>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593"/>
      <c r="H96" s="86" t="str">
        <f t="shared" si="5"/>
        <v>Introducir Resultado</v>
      </c>
      <c r="J96" s="427">
        <v>0.8</v>
      </c>
      <c r="K96" s="594"/>
      <c r="L96" s="86" t="str">
        <f t="shared" si="6"/>
        <v>Introducir Resultado</v>
      </c>
      <c r="N96" s="427">
        <v>0.7</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1</v>
      </c>
      <c r="G97" s="593"/>
      <c r="H97" s="87" t="str">
        <f t="shared" si="5"/>
        <v>Introducir Resultado</v>
      </c>
      <c r="J97" s="502">
        <v>1</v>
      </c>
      <c r="K97" s="594"/>
      <c r="L97" s="87" t="str">
        <f t="shared" si="6"/>
        <v>Introducir Resultado</v>
      </c>
      <c r="N97" s="502">
        <v>0.8</v>
      </c>
      <c r="O97" s="240"/>
      <c r="P97" s="87" t="str">
        <f>+IF(AND(ISBLANK(N97),ISBLANK(O97)),"Introducir Meta e Resultado",IF(ISBLANK(N97),"Introducir Meta",IF(ISBLANK(O97),"Introducir Resultado",IF(O97&gt;=N97,"Meta Conseguida","Meta Non Conseguida"))))</f>
        <v>Introducir Resultado</v>
      </c>
    </row>
    <row r="113" spans="8:21" ht="15.75">
      <c r="H113" s="428"/>
      <c r="I113" s="428"/>
      <c r="J113" s="429"/>
      <c r="K113" s="430"/>
      <c r="L113" s="238"/>
      <c r="M113" s="431"/>
      <c r="O113" s="432"/>
      <c r="P113" s="238"/>
      <c r="Q113" s="431"/>
      <c r="S113" s="433"/>
      <c r="T113" s="238"/>
      <c r="U113" s="431"/>
    </row>
  </sheetData>
  <sheetProtection formatCells="0" formatColumns="0" formatRows="0" autoFilter="0"/>
  <autoFilter ref="A5:P97" xr:uid="{00000000-0001-0000-0200-000000000000}"/>
  <mergeCells count="6">
    <mergeCell ref="N4:P4"/>
    <mergeCell ref="A4:B4"/>
    <mergeCell ref="F4:H4"/>
    <mergeCell ref="A2:H2"/>
    <mergeCell ref="C4:D4"/>
    <mergeCell ref="J4:L4"/>
  </mergeCells>
  <conditionalFormatting sqref="G1">
    <cfRule type="cellIs" dxfId="4950" priority="5425" operator="equal">
      <formula>0</formula>
    </cfRule>
    <cfRule type="cellIs" dxfId="4949" priority="5426" operator="lessThan">
      <formula>$F1</formula>
    </cfRule>
    <cfRule type="cellIs" dxfId="4948" priority="5427" operator="greaterThanOrEqual">
      <formula>$F1</formula>
    </cfRule>
  </conditionalFormatting>
  <conditionalFormatting sqref="G7">
    <cfRule type="cellIs" dxfId="4947" priority="937" operator="equal">
      <formula>0</formula>
    </cfRule>
    <cfRule type="cellIs" dxfId="4946" priority="938" operator="lessThan">
      <formula>F7</formula>
    </cfRule>
    <cfRule type="cellIs" dxfId="4945" priority="939" operator="greaterThanOrEqual">
      <formula>F7</formula>
    </cfRule>
  </conditionalFormatting>
  <conditionalFormatting sqref="G8">
    <cfRule type="cellIs" dxfId="4944" priority="901" operator="equal">
      <formula>0</formula>
    </cfRule>
    <cfRule type="cellIs" dxfId="4943" priority="902" operator="greaterThanOrEqual">
      <formula>F8</formula>
    </cfRule>
    <cfRule type="cellIs" dxfId="4942" priority="903" operator="lessThan">
      <formula>F8</formula>
    </cfRule>
  </conditionalFormatting>
  <conditionalFormatting sqref="G9">
    <cfRule type="cellIs" dxfId="4941" priority="923" operator="lessThan">
      <formula>F9</formula>
    </cfRule>
    <cfRule type="cellIs" dxfId="4940" priority="924" operator="greaterThanOrEqual">
      <formula>F9</formula>
    </cfRule>
  </conditionalFormatting>
  <conditionalFormatting sqref="G9:G11">
    <cfRule type="cellIs" dxfId="4939" priority="907" operator="equal">
      <formula>0</formula>
    </cfRule>
  </conditionalFormatting>
  <conditionalFormatting sqref="G10">
    <cfRule type="cellIs" dxfId="4938" priority="908" operator="lessThan">
      <formula>F10</formula>
    </cfRule>
    <cfRule type="cellIs" dxfId="4937" priority="909" operator="greaterThanOrEqual">
      <formula>F10</formula>
    </cfRule>
  </conditionalFormatting>
  <conditionalFormatting sqref="G11">
    <cfRule type="cellIs" dxfId="4936" priority="926" operator="lessThan">
      <formula>$F11</formula>
    </cfRule>
    <cfRule type="cellIs" dxfId="4935" priority="927" operator="greaterThanOrEqual">
      <formula>$F11</formula>
    </cfRule>
  </conditionalFormatting>
  <conditionalFormatting sqref="G12">
    <cfRule type="cellIs" dxfId="4934" priority="889" operator="equal">
      <formula>0</formula>
    </cfRule>
    <cfRule type="cellIs" dxfId="4933" priority="890" operator="greaterThanOrEqual">
      <formula>F12</formula>
    </cfRule>
    <cfRule type="cellIs" dxfId="4932" priority="891" operator="lessThan">
      <formula>F12</formula>
    </cfRule>
  </conditionalFormatting>
  <conditionalFormatting sqref="G13">
    <cfRule type="cellIs" dxfId="4931" priority="899" operator="lessThan">
      <formula>F13</formula>
    </cfRule>
    <cfRule type="cellIs" dxfId="4930" priority="900" operator="greaterThanOrEqual">
      <formula>F13</formula>
    </cfRule>
  </conditionalFormatting>
  <conditionalFormatting sqref="G13:G15">
    <cfRule type="cellIs" dxfId="4929" priority="870" operator="equal">
      <formula>0</formula>
    </cfRule>
  </conditionalFormatting>
  <conditionalFormatting sqref="G14">
    <cfRule type="cellIs" dxfId="4928" priority="896" operator="lessThan">
      <formula>F14</formula>
    </cfRule>
    <cfRule type="cellIs" dxfId="4927" priority="897" operator="greaterThanOrEqual">
      <formula>F14</formula>
    </cfRule>
  </conditionalFormatting>
  <conditionalFormatting sqref="G16">
    <cfRule type="cellIs" dxfId="4926" priority="916" operator="equal">
      <formula>0</formula>
    </cfRule>
    <cfRule type="cellIs" dxfId="4925" priority="917" operator="greaterThanOrEqual">
      <formula>F16</formula>
    </cfRule>
    <cfRule type="cellIs" dxfId="4924" priority="918" operator="lessThan">
      <formula>F16</formula>
    </cfRule>
  </conditionalFormatting>
  <conditionalFormatting sqref="G17">
    <cfRule type="cellIs" dxfId="4923" priority="920" operator="lessThan">
      <formula>F17</formula>
    </cfRule>
    <cfRule type="cellIs" dxfId="4922" priority="921" operator="greaterThanOrEqual">
      <formula>F17</formula>
    </cfRule>
  </conditionalFormatting>
  <conditionalFormatting sqref="G17:G18">
    <cfRule type="cellIs" dxfId="4921" priority="919" operator="equal">
      <formula>0</formula>
    </cfRule>
  </conditionalFormatting>
  <conditionalFormatting sqref="G18">
    <cfRule type="cellIs" dxfId="4920" priority="929" operator="lessThan">
      <formula>F18</formula>
    </cfRule>
    <cfRule type="cellIs" dxfId="4919" priority="930" operator="greaterThanOrEqual">
      <formula>F18</formula>
    </cfRule>
  </conditionalFormatting>
  <conditionalFormatting sqref="G20">
    <cfRule type="cellIs" dxfId="4918" priority="883" operator="equal">
      <formula>0</formula>
    </cfRule>
    <cfRule type="cellIs" dxfId="4917" priority="884" operator="greaterThanOrEqual">
      <formula>F20</formula>
    </cfRule>
    <cfRule type="cellIs" dxfId="4916" priority="885" operator="lessThan">
      <formula>F20</formula>
    </cfRule>
  </conditionalFormatting>
  <conditionalFormatting sqref="G21">
    <cfRule type="cellIs" dxfId="4915" priority="914" operator="lessThan">
      <formula>F21</formula>
    </cfRule>
    <cfRule type="cellIs" dxfId="4914" priority="915" operator="greaterThanOrEqual">
      <formula>F21</formula>
    </cfRule>
  </conditionalFormatting>
  <conditionalFormatting sqref="G21:G22">
    <cfRule type="cellIs" dxfId="4913" priority="910" operator="equal">
      <formula>0</formula>
    </cfRule>
  </conditionalFormatting>
  <conditionalFormatting sqref="G22">
    <cfRule type="cellIs" dxfId="4912" priority="911" operator="lessThan">
      <formula>F22</formula>
    </cfRule>
    <cfRule type="cellIs" dxfId="4911" priority="912" operator="greaterThanOrEqual">
      <formula>F22</formula>
    </cfRule>
  </conditionalFormatting>
  <conditionalFormatting sqref="G24">
    <cfRule type="cellIs" dxfId="4910" priority="1912" operator="equal">
      <formula>0</formula>
    </cfRule>
    <cfRule type="cellIs" dxfId="4909" priority="1913" operator="greaterThanOrEqual">
      <formula>F24</formula>
    </cfRule>
    <cfRule type="cellIs" dxfId="4908" priority="1914" operator="lessThan">
      <formula>F24</formula>
    </cfRule>
  </conditionalFormatting>
  <conditionalFormatting sqref="G25">
    <cfRule type="cellIs" dxfId="4907" priority="1900" operator="equal">
      <formula>0</formula>
    </cfRule>
    <cfRule type="cellIs" dxfId="4906" priority="1901" operator="lessThan">
      <formula>F25</formula>
    </cfRule>
    <cfRule type="cellIs" dxfId="4905" priority="1902" operator="greaterThanOrEqual">
      <formula>F25</formula>
    </cfRule>
  </conditionalFormatting>
  <conditionalFormatting sqref="G26">
    <cfRule type="cellIs" dxfId="4904" priority="1903" operator="equal">
      <formula>0</formula>
    </cfRule>
    <cfRule type="cellIs" dxfId="4903" priority="1904" operator="lessThanOrEqual">
      <formula>F26</formula>
    </cfRule>
    <cfRule type="cellIs" dxfId="4902" priority="1905" operator="greaterThan">
      <formula>F26</formula>
    </cfRule>
  </conditionalFormatting>
  <conditionalFormatting sqref="G27:G30">
    <cfRule type="cellIs" dxfId="4901" priority="1888" operator="equal">
      <formula>0</formula>
    </cfRule>
    <cfRule type="cellIs" dxfId="4900" priority="1889" operator="lessThan">
      <formula>$F27</formula>
    </cfRule>
    <cfRule type="cellIs" dxfId="4899" priority="1890" operator="greaterThanOrEqual">
      <formula>$F27</formula>
    </cfRule>
  </conditionalFormatting>
  <conditionalFormatting sqref="G32:G33">
    <cfRule type="cellIs" dxfId="4898" priority="1993" operator="equal">
      <formula>0</formula>
    </cfRule>
    <cfRule type="cellIs" dxfId="4897" priority="1994" operator="lessThan">
      <formula>F32</formula>
    </cfRule>
    <cfRule type="cellIs" dxfId="4896" priority="1995" operator="greaterThanOrEqual">
      <formula>F32</formula>
    </cfRule>
  </conditionalFormatting>
  <conditionalFormatting sqref="G33">
    <cfRule type="cellIs" dxfId="4895" priority="1997" operator="lessThan">
      <formula>F33</formula>
    </cfRule>
    <cfRule type="cellIs" dxfId="4894" priority="1998" operator="greaterThanOrEqual">
      <formula>F33</formula>
    </cfRule>
  </conditionalFormatting>
  <conditionalFormatting sqref="G35:G36">
    <cfRule type="cellIs" dxfId="4893" priority="13" operator="equal">
      <formula>0</formula>
    </cfRule>
    <cfRule type="cellIs" dxfId="4892" priority="14" operator="lessThan">
      <formula>F35</formula>
    </cfRule>
    <cfRule type="cellIs" dxfId="4891" priority="15" operator="greaterThanOrEqual">
      <formula>F35</formula>
    </cfRule>
  </conditionalFormatting>
  <conditionalFormatting sqref="G37">
    <cfRule type="cellIs" dxfId="4890" priority="493" operator="equal">
      <formula>0</formula>
    </cfRule>
    <cfRule type="cellIs" dxfId="4889" priority="494" operator="lessThan">
      <formula>$R37</formula>
    </cfRule>
    <cfRule type="cellIs" dxfId="4888" priority="495" operator="greaterThanOrEqual">
      <formula>$R37</formula>
    </cfRule>
  </conditionalFormatting>
  <conditionalFormatting sqref="G38:G40">
    <cfRule type="cellIs" dxfId="4887" priority="1972" operator="equal">
      <formula>0</formula>
    </cfRule>
    <cfRule type="cellIs" dxfId="4886" priority="1973" operator="lessThan">
      <formula>F38</formula>
    </cfRule>
    <cfRule type="cellIs" dxfId="4885" priority="1974" operator="greaterThanOrEqual">
      <formula>F38</formula>
    </cfRule>
  </conditionalFormatting>
  <conditionalFormatting sqref="G46">
    <cfRule type="cellIs" dxfId="4884" priority="475" operator="equal">
      <formula>0</formula>
    </cfRule>
    <cfRule type="cellIs" dxfId="4883" priority="476" operator="lessThan">
      <formula>F46</formula>
    </cfRule>
    <cfRule type="cellIs" dxfId="4882" priority="477" operator="greaterThanOrEqual">
      <formula>F46</formula>
    </cfRule>
  </conditionalFormatting>
  <conditionalFormatting sqref="G47:G51">
    <cfRule type="cellIs" dxfId="4881" priority="661" operator="equal">
      <formula>0</formula>
    </cfRule>
    <cfRule type="cellIs" dxfId="4880" priority="662" operator="lessThan">
      <formula>F47</formula>
    </cfRule>
    <cfRule type="cellIs" dxfId="4879" priority="663" operator="greaterThanOrEqual">
      <formula>F47</formula>
    </cfRule>
  </conditionalFormatting>
  <conditionalFormatting sqref="G52:G53">
    <cfRule type="cellIs" dxfId="4878" priority="1966" operator="equal">
      <formula>0</formula>
    </cfRule>
    <cfRule type="cellIs" dxfId="4877" priority="1967" operator="lessThanOrEqual">
      <formula>F52</formula>
    </cfRule>
    <cfRule type="cellIs" dxfId="4876" priority="1968" operator="greaterThan">
      <formula>F52</formula>
    </cfRule>
  </conditionalFormatting>
  <conditionalFormatting sqref="G54">
    <cfRule type="cellIs" dxfId="4875" priority="442" operator="equal">
      <formula>0</formula>
    </cfRule>
    <cfRule type="cellIs" dxfId="4874" priority="443" operator="lessThan">
      <formula>F54</formula>
    </cfRule>
    <cfRule type="cellIs" dxfId="4873" priority="444" operator="greaterThanOrEqual">
      <formula>F54</formula>
    </cfRule>
  </conditionalFormatting>
  <conditionalFormatting sqref="G55">
    <cfRule type="cellIs" dxfId="4872" priority="1826" operator="lessThan">
      <formula>F55</formula>
    </cfRule>
    <cfRule type="cellIs" dxfId="4871" priority="1827" operator="greaterThanOrEqual">
      <formula>F55</formula>
    </cfRule>
  </conditionalFormatting>
  <conditionalFormatting sqref="G55:G58">
    <cfRule type="cellIs" dxfId="4870" priority="217" operator="equal">
      <formula>0</formula>
    </cfRule>
  </conditionalFormatting>
  <conditionalFormatting sqref="G56:G58">
    <cfRule type="cellIs" dxfId="4869" priority="218" operator="lessThan">
      <formula>F56</formula>
    </cfRule>
    <cfRule type="cellIs" dxfId="4868" priority="219" operator="greaterThanOrEqual">
      <formula>F56</formula>
    </cfRule>
  </conditionalFormatting>
  <conditionalFormatting sqref="G59">
    <cfRule type="cellIs" dxfId="4867" priority="328" operator="equal">
      <formula>0</formula>
    </cfRule>
    <cfRule type="cellIs" dxfId="4866" priority="329" operator="lessThan">
      <formula>F59</formula>
    </cfRule>
    <cfRule type="cellIs" dxfId="4865" priority="330" operator="greaterThanOrEqual">
      <formula>F59</formula>
    </cfRule>
  </conditionalFormatting>
  <conditionalFormatting sqref="G60:G63">
    <cfRule type="cellIs" dxfId="4864" priority="182" operator="lessThan">
      <formula>F60</formula>
    </cfRule>
    <cfRule type="cellIs" dxfId="4863" priority="183" operator="greaterThanOrEqual">
      <formula>F60</formula>
    </cfRule>
  </conditionalFormatting>
  <conditionalFormatting sqref="G60:G64">
    <cfRule type="cellIs" dxfId="4862" priority="181" operator="equal">
      <formula>0</formula>
    </cfRule>
  </conditionalFormatting>
  <conditionalFormatting sqref="G64">
    <cfRule type="cellIs" dxfId="4861" priority="2006" operator="lessThan">
      <formula>F64</formula>
    </cfRule>
    <cfRule type="cellIs" dxfId="4860" priority="2007" operator="greaterThanOrEqual">
      <formula>F64</formula>
    </cfRule>
  </conditionalFormatting>
  <conditionalFormatting sqref="G65">
    <cfRule type="cellIs" dxfId="4859" priority="310" operator="equal">
      <formula>0</formula>
    </cfRule>
    <cfRule type="cellIs" dxfId="4858" priority="311" operator="lessThan">
      <formula>F65</formula>
    </cfRule>
    <cfRule type="cellIs" dxfId="4857" priority="312" operator="greaterThanOrEqual">
      <formula>F65</formula>
    </cfRule>
  </conditionalFormatting>
  <conditionalFormatting sqref="G66:G69">
    <cfRule type="cellIs" dxfId="4856" priority="145" operator="equal">
      <formula>0</formula>
    </cfRule>
    <cfRule type="cellIs" dxfId="4855" priority="146" operator="lessThan">
      <formula>F66</formula>
    </cfRule>
    <cfRule type="cellIs" dxfId="4854" priority="147" operator="greaterThanOrEqual">
      <formula>F66</formula>
    </cfRule>
  </conditionalFormatting>
  <conditionalFormatting sqref="G71">
    <cfRule type="cellIs" dxfId="4853" priority="1722" operator="equal">
      <formula>0</formula>
    </cfRule>
    <cfRule type="cellIs" dxfId="4852" priority="1723" operator="lessThan">
      <formula>F71</formula>
    </cfRule>
    <cfRule type="cellIs" dxfId="4851" priority="1724" operator="greaterThanOrEqual">
      <formula>F71</formula>
    </cfRule>
  </conditionalFormatting>
  <conditionalFormatting sqref="G73">
    <cfRule type="cellIs" dxfId="4850" priority="1720" operator="lessThan">
      <formula>F73</formula>
    </cfRule>
    <cfRule type="cellIs" dxfId="4849" priority="1721" operator="greaterThanOrEqual">
      <formula>F73</formula>
    </cfRule>
  </conditionalFormatting>
  <conditionalFormatting sqref="G73:G74">
    <cfRule type="cellIs" dxfId="4848" priority="1716" operator="equal">
      <formula>0</formula>
    </cfRule>
  </conditionalFormatting>
  <conditionalFormatting sqref="G74">
    <cfRule type="cellIs" dxfId="4847" priority="1717" operator="lessThan">
      <formula>F74</formula>
    </cfRule>
    <cfRule type="cellIs" dxfId="4846" priority="1718" operator="greaterThanOrEqual">
      <formula>F74</formula>
    </cfRule>
  </conditionalFormatting>
  <conditionalFormatting sqref="G75">
    <cfRule type="cellIs" dxfId="4845" priority="292" operator="equal">
      <formula>0</formula>
    </cfRule>
    <cfRule type="cellIs" dxfId="4844" priority="293" operator="lessThan">
      <formula>F75</formula>
    </cfRule>
    <cfRule type="cellIs" dxfId="4843" priority="294" operator="greaterThanOrEqual">
      <formula>F75</formula>
    </cfRule>
  </conditionalFormatting>
  <conditionalFormatting sqref="G76:G79">
    <cfRule type="cellIs" dxfId="4842" priority="110" operator="lessThan">
      <formula>F76</formula>
    </cfRule>
    <cfRule type="cellIs" dxfId="4841" priority="111" operator="greaterThanOrEqual">
      <formula>F76</formula>
    </cfRule>
  </conditionalFormatting>
  <conditionalFormatting sqref="G76:G81">
    <cfRule type="cellIs" dxfId="4840" priority="109" operator="equal">
      <formula>0</formula>
    </cfRule>
  </conditionalFormatting>
  <conditionalFormatting sqref="G80">
    <cfRule type="cellIs" dxfId="4839" priority="1726" operator="lessThan">
      <formula>F80</formula>
    </cfRule>
    <cfRule type="cellIs" dxfId="4838" priority="1727" operator="greaterThanOrEqual">
      <formula>F80</formula>
    </cfRule>
  </conditionalFormatting>
  <conditionalFormatting sqref="G81">
    <cfRule type="cellIs" dxfId="4837" priority="1714" operator="lessThan">
      <formula>F81</formula>
    </cfRule>
    <cfRule type="cellIs" dxfId="4836" priority="1715" operator="greaterThanOrEqual">
      <formula>F81</formula>
    </cfRule>
  </conditionalFormatting>
  <conditionalFormatting sqref="G82">
    <cfRule type="cellIs" dxfId="4835" priority="274" operator="equal">
      <formula>0</formula>
    </cfRule>
    <cfRule type="cellIs" dxfId="4834" priority="275" operator="lessThan">
      <formula>F82</formula>
    </cfRule>
    <cfRule type="cellIs" dxfId="4833" priority="276" operator="greaterThanOrEqual">
      <formula>F82</formula>
    </cfRule>
  </conditionalFormatting>
  <conditionalFormatting sqref="G83:G86">
    <cfRule type="cellIs" dxfId="4832" priority="70" operator="equal">
      <formula>0</formula>
    </cfRule>
    <cfRule type="cellIs" dxfId="4831" priority="71" operator="lessThan">
      <formula>F83</formula>
    </cfRule>
    <cfRule type="cellIs" dxfId="4830" priority="72" operator="greaterThanOrEqual">
      <formula>F83</formula>
    </cfRule>
  </conditionalFormatting>
  <conditionalFormatting sqref="G92">
    <cfRule type="cellIs" dxfId="4829" priority="31" operator="equal">
      <formula>0</formula>
    </cfRule>
    <cfRule type="cellIs" dxfId="4828" priority="32" operator="lessThan">
      <formula>F92</formula>
    </cfRule>
    <cfRule type="cellIs" dxfId="4827" priority="33" operator="greaterThanOrEqual">
      <formula>F92</formula>
    </cfRule>
  </conditionalFormatting>
  <conditionalFormatting sqref="H7">
    <cfRule type="cellIs" dxfId="4826" priority="580" operator="equal">
      <formula>"Introducir resultado"</formula>
    </cfRule>
    <cfRule type="cellIs" dxfId="4825" priority="581" operator="equal">
      <formula>"Meta Conseguida"</formula>
    </cfRule>
    <cfRule type="cellIs" dxfId="4824" priority="582" operator="equal">
      <formula>"Meta non Conseguida"</formula>
    </cfRule>
  </conditionalFormatting>
  <conditionalFormatting sqref="H8">
    <cfRule type="cellIs" dxfId="4823" priority="565" operator="equal">
      <formula>"Meta Totalmente Alcanzada"</formula>
    </cfRule>
    <cfRule type="cellIs" dxfId="4822" priority="566" operator="equal">
      <formula>"Meta Parcialmente Alcanzada"</formula>
    </cfRule>
    <cfRule type="cellIs" dxfId="4821" priority="567" operator="equal">
      <formula>"Ningunha Meta Alcanzada"</formula>
    </cfRule>
  </conditionalFormatting>
  <conditionalFormatting sqref="H9:H10">
    <cfRule type="cellIs" dxfId="4820" priority="877" operator="equal">
      <formula>"Introducir resultado"</formula>
    </cfRule>
    <cfRule type="cellIs" dxfId="4819" priority="878" operator="equal">
      <formula>"Meta Conseguida"</formula>
    </cfRule>
    <cfRule type="cellIs" dxfId="4818" priority="879" operator="equal">
      <formula>"Meta non Conseguida"</formula>
    </cfRule>
  </conditionalFormatting>
  <conditionalFormatting sqref="H12">
    <cfRule type="cellIs" dxfId="4817" priority="550" operator="equal">
      <formula>"Meta Totalmente Alcanzada"</formula>
    </cfRule>
    <cfRule type="cellIs" dxfId="4816" priority="551" operator="equal">
      <formula>"Meta Parcialmente Alcanzada"</formula>
    </cfRule>
    <cfRule type="cellIs" dxfId="4815" priority="552" operator="equal">
      <formula>"Ningunha Meta Alcanzada"</formula>
    </cfRule>
  </conditionalFormatting>
  <conditionalFormatting sqref="H13:H14">
    <cfRule type="cellIs" dxfId="4814" priority="872" operator="equal">
      <formula>"Meta Conseguida"</formula>
    </cfRule>
    <cfRule type="cellIs" dxfId="4813" priority="873" operator="equal">
      <formula>"Meta non Conseguida"</formula>
    </cfRule>
  </conditionalFormatting>
  <conditionalFormatting sqref="H13:H15">
    <cfRule type="cellIs" dxfId="4812" priority="867" operator="equal">
      <formula>"Introducir resultado"</formula>
    </cfRule>
  </conditionalFormatting>
  <conditionalFormatting sqref="H15">
    <cfRule type="cellIs" dxfId="4811" priority="868" operator="equal">
      <formula>"Resultado Introducido"</formula>
    </cfRule>
    <cfRule type="cellIs" dxfId="4810" priority="869" operator="equal">
      <formula>"Meta no Conseguida"</formula>
    </cfRule>
  </conditionalFormatting>
  <conditionalFormatting sqref="H16">
    <cfRule type="cellIs" dxfId="4809" priority="535" operator="equal">
      <formula>"Meta Totalmente Alcanzada"</formula>
    </cfRule>
    <cfRule type="cellIs" dxfId="4808" priority="536" operator="equal">
      <formula>"Meta Parcialmente Alcanzada"</formula>
    </cfRule>
    <cfRule type="cellIs" dxfId="4807" priority="537" operator="equal">
      <formula>"Ningunha Meta Alcanzada"</formula>
    </cfRule>
  </conditionalFormatting>
  <conditionalFormatting sqref="H17:H18">
    <cfRule type="cellIs" dxfId="4806" priority="861" operator="equal">
      <formula>"Introducir resultado"</formula>
    </cfRule>
    <cfRule type="cellIs" dxfId="4805" priority="862" operator="equal">
      <formula>"Meta Conseguida"</formula>
    </cfRule>
    <cfRule type="cellIs" dxfId="4804" priority="863" operator="equal">
      <formula>"Meta non Conseguida"</formula>
    </cfRule>
  </conditionalFormatting>
  <conditionalFormatting sqref="H20">
    <cfRule type="cellIs" dxfId="4803" priority="520" operator="equal">
      <formula>"Meta Totalmente Alcanzada"</formula>
    </cfRule>
    <cfRule type="cellIs" dxfId="4802" priority="521" operator="equal">
      <formula>"Meta Parcialmente Alcanzada"</formula>
    </cfRule>
    <cfRule type="cellIs" dxfId="4801" priority="522" operator="equal">
      <formula>"Ningunha Meta Alcanzada"</formula>
    </cfRule>
  </conditionalFormatting>
  <conditionalFormatting sqref="H21:H22">
    <cfRule type="cellIs" dxfId="4800" priority="855" operator="equal">
      <formula>"Introducir resultado"</formula>
    </cfRule>
    <cfRule type="cellIs" dxfId="4799" priority="856" operator="equal">
      <formula>"Meta Conseguida"</formula>
    </cfRule>
    <cfRule type="cellIs" dxfId="4798" priority="857" operator="equal">
      <formula>"Meta non Conseguida"</formula>
    </cfRule>
  </conditionalFormatting>
  <conditionalFormatting sqref="H24">
    <cfRule type="cellIs" dxfId="4797" priority="496" operator="equal">
      <formula>"Meta Totalmente Alcanzada"</formula>
    </cfRule>
    <cfRule type="cellIs" dxfId="4796" priority="497" operator="equal">
      <formula>"Meta Parcialmente Alcanzada"</formula>
    </cfRule>
    <cfRule type="cellIs" dxfId="4795" priority="498" operator="equal">
      <formula>"Ningunha Meta Alcanzada"</formula>
    </cfRule>
  </conditionalFormatting>
  <conditionalFormatting sqref="H25:H30">
    <cfRule type="cellIs" dxfId="4794" priority="1758" operator="equal">
      <formula>"Introducir resultado"</formula>
    </cfRule>
    <cfRule type="cellIs" dxfId="4793" priority="1759" operator="equal">
      <formula>"Meta Conseguida"</formula>
    </cfRule>
    <cfRule type="cellIs" dxfId="4792" priority="1760" operator="equal">
      <formula>"Meta non Conseguida"</formula>
    </cfRule>
  </conditionalFormatting>
  <conditionalFormatting sqref="H32:H33">
    <cfRule type="cellIs" dxfId="4791" priority="1755" operator="equal">
      <formula>"Introducir resultado"</formula>
    </cfRule>
    <cfRule type="cellIs" dxfId="4790" priority="1756" operator="equal">
      <formula>"Meta Conseguida"</formula>
    </cfRule>
    <cfRule type="cellIs" dxfId="4789" priority="1757" operator="equal">
      <formula>"Meta non Conseguida"</formula>
    </cfRule>
  </conditionalFormatting>
  <conditionalFormatting sqref="H35:H36">
    <cfRule type="cellIs" dxfId="4788" priority="1764" operator="equal">
      <formula>"Introducir resultado"</formula>
    </cfRule>
    <cfRule type="cellIs" dxfId="4787" priority="1765" operator="equal">
      <formula>"Meta Conseguida"</formula>
    </cfRule>
    <cfRule type="cellIs" dxfId="4786" priority="1766" operator="equal">
      <formula>"Meta non Conseguida"</formula>
    </cfRule>
  </conditionalFormatting>
  <conditionalFormatting sqref="H37">
    <cfRule type="cellIs" dxfId="4785" priority="484" operator="equal">
      <formula>"Meta Totalmente Alcanzada"</formula>
    </cfRule>
    <cfRule type="cellIs" dxfId="4784" priority="485" operator="equal">
      <formula>"Meta Parcialmente Alcanzada"</formula>
    </cfRule>
    <cfRule type="cellIs" dxfId="4783" priority="486" operator="equal">
      <formula>"Ningunha Meta Alcanzada"</formula>
    </cfRule>
  </conditionalFormatting>
  <conditionalFormatting sqref="H38:H40">
    <cfRule type="cellIs" dxfId="4782" priority="1975" operator="equal">
      <formula>"Introducir resultado"</formula>
    </cfRule>
    <cfRule type="cellIs" dxfId="4781" priority="1976" operator="equal">
      <formula>"Meta Conseguida"</formula>
    </cfRule>
    <cfRule type="cellIs" dxfId="4780" priority="1977" operator="equal">
      <formula>"Meta non Conseguida"</formula>
    </cfRule>
  </conditionalFormatting>
  <conditionalFormatting sqref="H46">
    <cfRule type="cellIs" dxfId="4779" priority="457" operator="equal">
      <formula>"Meta Totalmente Alcanzada"</formula>
    </cfRule>
    <cfRule type="cellIs" dxfId="4778" priority="458" operator="equal">
      <formula>"Meta Parcialmente Alcanzada"</formula>
    </cfRule>
    <cfRule type="cellIs" dxfId="4777" priority="459" operator="equal">
      <formula>"Ningunha Meta Alcanzada"</formula>
    </cfRule>
  </conditionalFormatting>
  <conditionalFormatting sqref="H47">
    <cfRule type="cellIs" dxfId="4776" priority="2073" operator="equal">
      <formula>"Meta noN Conseguida"</formula>
    </cfRule>
  </conditionalFormatting>
  <conditionalFormatting sqref="H47:H53">
    <cfRule type="cellIs" dxfId="4775" priority="628" operator="equal">
      <formula>"Introducir resultado"</formula>
    </cfRule>
    <cfRule type="cellIs" dxfId="4774" priority="629" operator="equal">
      <formula>"Meta Conseguida"</formula>
    </cfRule>
  </conditionalFormatting>
  <conditionalFormatting sqref="H48:H53">
    <cfRule type="cellIs" dxfId="4773" priority="630" operator="equal">
      <formula>"Meta non Conseguida"</formula>
    </cfRule>
  </conditionalFormatting>
  <conditionalFormatting sqref="H54">
    <cfRule type="cellIs" dxfId="4772" priority="433" operator="equal">
      <formula>"Meta Totalmente Alcanzada"</formula>
    </cfRule>
    <cfRule type="cellIs" dxfId="4771" priority="434" operator="equal">
      <formula>"Meta Parcialmente Alcanzada"</formula>
    </cfRule>
    <cfRule type="cellIs" dxfId="4770" priority="435" operator="equal">
      <formula>"Ningunha Meta Alcanzada"</formula>
    </cfRule>
  </conditionalFormatting>
  <conditionalFormatting sqref="H55:H58">
    <cfRule type="cellIs" dxfId="4769" priority="2023" operator="equal">
      <formula>"Introducir resultado"</formula>
    </cfRule>
    <cfRule type="cellIs" dxfId="4768" priority="2024" operator="equal">
      <formula>"Meta Conseguida"</formula>
    </cfRule>
    <cfRule type="cellIs" dxfId="4767" priority="2025" operator="equal">
      <formula>"Meta non Conseguida"</formula>
    </cfRule>
  </conditionalFormatting>
  <conditionalFormatting sqref="H59">
    <cfRule type="cellIs" dxfId="4766" priority="325" operator="equal">
      <formula>"Meta Totalmente Alcanzada"</formula>
    </cfRule>
    <cfRule type="cellIs" dxfId="4765" priority="326" operator="equal">
      <formula>"Meta Parcialmente Alcanzada"</formula>
    </cfRule>
    <cfRule type="cellIs" dxfId="4764" priority="327" operator="equal">
      <formula>"Ningunha Meta Alcanzada"</formula>
    </cfRule>
  </conditionalFormatting>
  <conditionalFormatting sqref="H60:H64">
    <cfRule type="cellIs" dxfId="4763" priority="1749" operator="equal">
      <formula>"Introducir resultado"</formula>
    </cfRule>
    <cfRule type="cellIs" dxfId="4762" priority="1750" operator="equal">
      <formula>"Meta Conseguida"</formula>
    </cfRule>
    <cfRule type="cellIs" dxfId="4761" priority="1751" operator="equal">
      <formula>"Meta non Conseguida"</formula>
    </cfRule>
  </conditionalFormatting>
  <conditionalFormatting sqref="H65">
    <cfRule type="cellIs" dxfId="4760" priority="307" operator="equal">
      <formula>"Meta Totalmente Alcanzada"</formula>
    </cfRule>
    <cfRule type="cellIs" dxfId="4759" priority="308" operator="equal">
      <formula>"Meta Parcialmente Alcanzada"</formula>
    </cfRule>
    <cfRule type="cellIs" dxfId="4758" priority="309" operator="equal">
      <formula>"Ningunha Meta Alcanzada"</formula>
    </cfRule>
  </conditionalFormatting>
  <conditionalFormatting sqref="H66:H69">
    <cfRule type="cellIs" dxfId="4757" priority="1964" operator="equal">
      <formula>"Meta Conseguida"</formula>
    </cfRule>
    <cfRule type="cellIs" dxfId="4756" priority="1965" operator="equal">
      <formula>"Meta non Conseguida"</formula>
    </cfRule>
  </conditionalFormatting>
  <conditionalFormatting sqref="H66:H74">
    <cfRule type="cellIs" dxfId="4755" priority="1734" operator="equal">
      <formula>"Introducir resultado"</formula>
    </cfRule>
  </conditionalFormatting>
  <conditionalFormatting sqref="H70">
    <cfRule type="cellIs" dxfId="4754" priority="1747" operator="equal">
      <formula>"Indicador Completado"</formula>
    </cfRule>
    <cfRule type="cellIs" dxfId="4753" priority="1748" operator="equal">
      <formula>"Meta no Conseguida"</formula>
    </cfRule>
  </conditionalFormatting>
  <conditionalFormatting sqref="H71">
    <cfRule type="cellIs" dxfId="4752" priority="1741" operator="equal">
      <formula>"Meta Conseguida"</formula>
    </cfRule>
    <cfRule type="cellIs" dxfId="4751" priority="1742" operator="equal">
      <formula>"Meta non Conseguida"</formula>
    </cfRule>
  </conditionalFormatting>
  <conditionalFormatting sqref="H72">
    <cfRule type="cellIs" dxfId="4750" priority="1744" operator="equal">
      <formula>"Indicador Completado"</formula>
    </cfRule>
    <cfRule type="cellIs" dxfId="4749" priority="1745" operator="equal">
      <formula>"Meta no Conseguida"</formula>
    </cfRule>
  </conditionalFormatting>
  <conditionalFormatting sqref="H73:H74">
    <cfRule type="cellIs" dxfId="4748" priority="1735" operator="equal">
      <formula>"Meta Conseguida"</formula>
    </cfRule>
    <cfRule type="cellIs" dxfId="4747" priority="1736" operator="equal">
      <formula>"Meta non Conseguida"</formula>
    </cfRule>
  </conditionalFormatting>
  <conditionalFormatting sqref="H75">
    <cfRule type="cellIs" dxfId="4746" priority="289" operator="equal">
      <formula>"Meta Totalmente Alcanzada"</formula>
    </cfRule>
    <cfRule type="cellIs" dxfId="4745" priority="290" operator="equal">
      <formula>"Meta Parcialmente Alcanzada"</formula>
    </cfRule>
    <cfRule type="cellIs" dxfId="4744" priority="291" operator="equal">
      <formula>"Ningunha Meta Alcanzada"</formula>
    </cfRule>
  </conditionalFormatting>
  <conditionalFormatting sqref="H76:H81">
    <cfRule type="cellIs" dxfId="4743" priority="1728" operator="equal">
      <formula>"Introducir resultado"</formula>
    </cfRule>
    <cfRule type="cellIs" dxfId="4742" priority="1729" operator="equal">
      <formula>"Meta Conseguida"</formula>
    </cfRule>
    <cfRule type="cellIs" dxfId="4741" priority="1730" operator="equal">
      <formula>"Meta non Conseguida"</formula>
    </cfRule>
  </conditionalFormatting>
  <conditionalFormatting sqref="H82">
    <cfRule type="cellIs" dxfId="4740" priority="271" operator="equal">
      <formula>"Meta Totalmente Alcanzada"</formula>
    </cfRule>
    <cfRule type="cellIs" dxfId="4739" priority="272" operator="equal">
      <formula>"Meta Parcialmente Alcanzada"</formula>
    </cfRule>
    <cfRule type="cellIs" dxfId="4738" priority="273" operator="equal">
      <formula>"Ningunha Meta Alcanzada"</formula>
    </cfRule>
  </conditionalFormatting>
  <conditionalFormatting sqref="H83:H86">
    <cfRule type="cellIs" dxfId="4737" priority="1916" operator="equal">
      <formula>"Meta Conseguida"</formula>
    </cfRule>
    <cfRule type="cellIs" dxfId="4736" priority="1917" operator="equal">
      <formula>"Meta non Conseguida"</formula>
    </cfRule>
  </conditionalFormatting>
  <conditionalFormatting sqref="H83:H88">
    <cfRule type="cellIs" dxfId="4735" priority="1710" operator="equal">
      <formula>"Introducir resultado"</formula>
    </cfRule>
  </conditionalFormatting>
  <conditionalFormatting sqref="H87:H88">
    <cfRule type="cellIs" dxfId="4734" priority="1711" operator="equal">
      <formula>"Indicador Completado"</formula>
    </cfRule>
    <cfRule type="cellIs" dxfId="4733" priority="1712" operator="equal">
      <formula>"Meta no Conseguida"</formula>
    </cfRule>
  </conditionalFormatting>
  <conditionalFormatting sqref="H92">
    <cfRule type="cellIs" dxfId="4732" priority="28" operator="equal">
      <formula>"Meta Totalmente Alcanzada"</formula>
    </cfRule>
    <cfRule type="cellIs" dxfId="4731" priority="29" operator="equal">
      <formula>"Meta Parcialmente Alcanzada"</formula>
    </cfRule>
    <cfRule type="cellIs" dxfId="4730" priority="30" operator="equal">
      <formula>"Ningunha Meta Alcanzada"</formula>
    </cfRule>
  </conditionalFormatting>
  <conditionalFormatting sqref="H93:H97">
    <cfRule type="cellIs" dxfId="4729" priority="40" operator="equal">
      <formula>"Introducir resultado"</formula>
    </cfRule>
    <cfRule type="cellIs" dxfId="4728" priority="41" operator="equal">
      <formula>"Meta Conseguida"</formula>
    </cfRule>
    <cfRule type="cellIs" dxfId="4727" priority="42" operator="equal">
      <formula>"Meta non Conseguida"</formula>
    </cfRule>
  </conditionalFormatting>
  <conditionalFormatting sqref="K7">
    <cfRule type="cellIs" dxfId="4726" priority="852" operator="equal">
      <formula>0</formula>
    </cfRule>
    <cfRule type="cellIs" dxfId="4725" priority="853" operator="lessThan">
      <formula>J7</formula>
    </cfRule>
    <cfRule type="cellIs" dxfId="4724" priority="854" operator="greaterThanOrEqual">
      <formula>J7</formula>
    </cfRule>
  </conditionalFormatting>
  <conditionalFormatting sqref="K8">
    <cfRule type="cellIs" dxfId="4723" priority="571" operator="equal">
      <formula>0</formula>
    </cfRule>
    <cfRule type="cellIs" dxfId="4722" priority="572" operator="greaterThanOrEqual">
      <formula>J8</formula>
    </cfRule>
    <cfRule type="cellIs" dxfId="4721" priority="573" operator="lessThan">
      <formula>J8</formula>
    </cfRule>
  </conditionalFormatting>
  <conditionalFormatting sqref="K9">
    <cfRule type="cellIs" dxfId="4720" priority="841" operator="lessThan">
      <formula>J9</formula>
    </cfRule>
    <cfRule type="cellIs" dxfId="4719" priority="842" operator="greaterThanOrEqual">
      <formula>J9</formula>
    </cfRule>
  </conditionalFormatting>
  <conditionalFormatting sqref="K9:K11">
    <cfRule type="cellIs" dxfId="4718" priority="700" operator="equal">
      <formula>0</formula>
    </cfRule>
  </conditionalFormatting>
  <conditionalFormatting sqref="K10">
    <cfRule type="cellIs" dxfId="4717" priority="701" operator="lessThan">
      <formula>J10</formula>
    </cfRule>
    <cfRule type="cellIs" dxfId="4716" priority="702" operator="greaterThanOrEqual">
      <formula>J10</formula>
    </cfRule>
  </conditionalFormatting>
  <conditionalFormatting sqref="K11">
    <cfRule type="cellIs" dxfId="4715" priority="844" operator="lessThan">
      <formula>$F11</formula>
    </cfRule>
    <cfRule type="cellIs" dxfId="4714" priority="845" operator="greaterThanOrEqual">
      <formula>$F11</formula>
    </cfRule>
  </conditionalFormatting>
  <conditionalFormatting sqref="K12">
    <cfRule type="cellIs" dxfId="4713" priority="556" operator="equal">
      <formula>0</formula>
    </cfRule>
    <cfRule type="cellIs" dxfId="4712" priority="557" operator="greaterThanOrEqual">
      <formula>J12</formula>
    </cfRule>
    <cfRule type="cellIs" dxfId="4711" priority="558" operator="lessThan">
      <formula>J12</formula>
    </cfRule>
  </conditionalFormatting>
  <conditionalFormatting sqref="K13">
    <cfRule type="cellIs" dxfId="4710" priority="823" operator="lessThan">
      <formula>J13</formula>
    </cfRule>
    <cfRule type="cellIs" dxfId="4709" priority="824" operator="greaterThanOrEqual">
      <formula>J13</formula>
    </cfRule>
  </conditionalFormatting>
  <conditionalFormatting sqref="K13:K15">
    <cfRule type="cellIs" dxfId="4708" priority="706" operator="equal">
      <formula>0</formula>
    </cfRule>
  </conditionalFormatting>
  <conditionalFormatting sqref="K14">
    <cfRule type="cellIs" dxfId="4707" priority="707" operator="lessThan">
      <formula>J14</formula>
    </cfRule>
    <cfRule type="cellIs" dxfId="4706" priority="708" operator="greaterThanOrEqual">
      <formula>J14</formula>
    </cfRule>
  </conditionalFormatting>
  <conditionalFormatting sqref="K16">
    <cfRule type="cellIs" dxfId="4705" priority="541" operator="equal">
      <formula>0</formula>
    </cfRule>
    <cfRule type="cellIs" dxfId="4704" priority="542" operator="greaterThanOrEqual">
      <formula>J16</formula>
    </cfRule>
    <cfRule type="cellIs" dxfId="4703" priority="543" operator="lessThan">
      <formula>J16</formula>
    </cfRule>
  </conditionalFormatting>
  <conditionalFormatting sqref="K17">
    <cfRule type="cellIs" dxfId="4702" priority="838" operator="lessThan">
      <formula>J17</formula>
    </cfRule>
    <cfRule type="cellIs" dxfId="4701" priority="839" operator="greaterThanOrEqual">
      <formula>J17</formula>
    </cfRule>
  </conditionalFormatting>
  <conditionalFormatting sqref="K17:K18">
    <cfRule type="cellIs" dxfId="4700" priority="694" operator="equal">
      <formula>0</formula>
    </cfRule>
  </conditionalFormatting>
  <conditionalFormatting sqref="K18">
    <cfRule type="cellIs" dxfId="4699" priority="695" operator="lessThan">
      <formula>J18</formula>
    </cfRule>
    <cfRule type="cellIs" dxfId="4698" priority="696" operator="greaterThanOrEqual">
      <formula>J18</formula>
    </cfRule>
  </conditionalFormatting>
  <conditionalFormatting sqref="K20">
    <cfRule type="cellIs" dxfId="4697" priority="526" operator="equal">
      <formula>0</formula>
    </cfRule>
    <cfRule type="cellIs" dxfId="4696" priority="527" operator="greaterThanOrEqual">
      <formula>J20</formula>
    </cfRule>
    <cfRule type="cellIs" dxfId="4695" priority="528" operator="lessThan">
      <formula>J20</formula>
    </cfRule>
  </conditionalFormatting>
  <conditionalFormatting sqref="K21">
    <cfRule type="cellIs" dxfId="4694" priority="832" operator="lessThan">
      <formula>J21</formula>
    </cfRule>
    <cfRule type="cellIs" dxfId="4693" priority="833" operator="greaterThanOrEqual">
      <formula>J21</formula>
    </cfRule>
  </conditionalFormatting>
  <conditionalFormatting sqref="K21:K22">
    <cfRule type="cellIs" dxfId="4692" priority="688" operator="equal">
      <formula>0</formula>
    </cfRule>
  </conditionalFormatting>
  <conditionalFormatting sqref="K22">
    <cfRule type="cellIs" dxfId="4691" priority="689" operator="lessThan">
      <formula>J22</formula>
    </cfRule>
    <cfRule type="cellIs" dxfId="4690" priority="690" operator="greaterThanOrEqual">
      <formula>J22</formula>
    </cfRule>
  </conditionalFormatting>
  <conditionalFormatting sqref="K24">
    <cfRule type="cellIs" dxfId="4689" priority="1530" operator="equal">
      <formula>0</formula>
    </cfRule>
    <cfRule type="cellIs" dxfId="4688" priority="1531" operator="greaterThanOrEqual">
      <formula>J24</formula>
    </cfRule>
    <cfRule type="cellIs" dxfId="4687" priority="1532" operator="lessThan">
      <formula>J24</formula>
    </cfRule>
  </conditionalFormatting>
  <conditionalFormatting sqref="K25">
    <cfRule type="cellIs" dxfId="4686" priority="1518" operator="equal">
      <formula>0</formula>
    </cfRule>
    <cfRule type="cellIs" dxfId="4685" priority="1519" operator="lessThan">
      <formula>J25</formula>
    </cfRule>
    <cfRule type="cellIs" dxfId="4684" priority="1520" operator="greaterThanOrEqual">
      <formula>J25</formula>
    </cfRule>
  </conditionalFormatting>
  <conditionalFormatting sqref="K26">
    <cfRule type="cellIs" dxfId="4683" priority="1521" operator="equal">
      <formula>0</formula>
    </cfRule>
    <cfRule type="cellIs" dxfId="4682" priority="1522" operator="lessThanOrEqual">
      <formula>J26</formula>
    </cfRule>
    <cfRule type="cellIs" dxfId="4681" priority="1523" operator="greaterThan">
      <formula>J26</formula>
    </cfRule>
  </conditionalFormatting>
  <conditionalFormatting sqref="K27:K30">
    <cfRule type="cellIs" dxfId="4680" priority="1506" operator="equal">
      <formula>0</formula>
    </cfRule>
    <cfRule type="cellIs" dxfId="4679" priority="1507" operator="lessThan">
      <formula>$F27</formula>
    </cfRule>
    <cfRule type="cellIs" dxfId="4678" priority="1508" operator="greaterThanOrEqual">
      <formula>$F27</formula>
    </cfRule>
  </conditionalFormatting>
  <conditionalFormatting sqref="K32:K33">
    <cfRule type="cellIs" dxfId="4677" priority="7" operator="equal">
      <formula>0</formula>
    </cfRule>
    <cfRule type="cellIs" dxfId="4676" priority="8" operator="lessThan">
      <formula>J32</formula>
    </cfRule>
    <cfRule type="cellIs" dxfId="4675" priority="9" operator="greaterThanOrEqual">
      <formula>J32</formula>
    </cfRule>
  </conditionalFormatting>
  <conditionalFormatting sqref="K35:K36">
    <cfRule type="cellIs" dxfId="4674" priority="10" operator="equal">
      <formula>0</formula>
    </cfRule>
    <cfRule type="cellIs" dxfId="4673" priority="11" operator="lessThan">
      <formula>J35</formula>
    </cfRule>
    <cfRule type="cellIs" dxfId="4672" priority="12" operator="greaterThanOrEqual">
      <formula>J35</formula>
    </cfRule>
  </conditionalFormatting>
  <conditionalFormatting sqref="K37">
    <cfRule type="cellIs" dxfId="4671" priority="490" operator="equal">
      <formula>0</formula>
    </cfRule>
    <cfRule type="cellIs" dxfId="4670" priority="491" operator="lessThan">
      <formula>$R37</formula>
    </cfRule>
    <cfRule type="cellIs" dxfId="4669" priority="492" operator="greaterThanOrEqual">
      <formula>$R37</formula>
    </cfRule>
  </conditionalFormatting>
  <conditionalFormatting sqref="K38:K40">
    <cfRule type="cellIs" dxfId="4668" priority="1590" operator="equal">
      <formula>0</formula>
    </cfRule>
    <cfRule type="cellIs" dxfId="4667" priority="1591" operator="lessThan">
      <formula>J38</formula>
    </cfRule>
    <cfRule type="cellIs" dxfId="4666" priority="1592" operator="greaterThanOrEqual">
      <formula>J38</formula>
    </cfRule>
  </conditionalFormatting>
  <conditionalFormatting sqref="K46">
    <cfRule type="cellIs" dxfId="4665" priority="472" operator="equal">
      <formula>0</formula>
    </cfRule>
    <cfRule type="cellIs" dxfId="4664" priority="473" operator="lessThan">
      <formula>J46</formula>
    </cfRule>
    <cfRule type="cellIs" dxfId="4663" priority="474" operator="greaterThanOrEqual">
      <formula>J46</formula>
    </cfRule>
  </conditionalFormatting>
  <conditionalFormatting sqref="K47:K51">
    <cfRule type="cellIs" dxfId="4662" priority="244" operator="equal">
      <formula>0</formula>
    </cfRule>
    <cfRule type="cellIs" dxfId="4661" priority="245" operator="lessThan">
      <formula>J47</formula>
    </cfRule>
    <cfRule type="cellIs" dxfId="4660" priority="246" operator="greaterThanOrEqual">
      <formula>J47</formula>
    </cfRule>
  </conditionalFormatting>
  <conditionalFormatting sqref="K52:K53">
    <cfRule type="cellIs" dxfId="4659" priority="1584" operator="equal">
      <formula>0</formula>
    </cfRule>
    <cfRule type="cellIs" dxfId="4658" priority="1585" operator="lessThanOrEqual">
      <formula>J52</formula>
    </cfRule>
    <cfRule type="cellIs" dxfId="4657" priority="1586" operator="greaterThan">
      <formula>J52</formula>
    </cfRule>
  </conditionalFormatting>
  <conditionalFormatting sqref="K54">
    <cfRule type="cellIs" dxfId="4656" priority="340" operator="equal">
      <formula>0</formula>
    </cfRule>
    <cfRule type="cellIs" dxfId="4655" priority="341" operator="lessThan">
      <formula>J54</formula>
    </cfRule>
    <cfRule type="cellIs" dxfId="4654" priority="342" operator="greaterThanOrEqual">
      <formula>J54</formula>
    </cfRule>
  </conditionalFormatting>
  <conditionalFormatting sqref="K55:K58">
    <cfRule type="cellIs" dxfId="4653" priority="205" operator="equal">
      <formula>0</formula>
    </cfRule>
    <cfRule type="cellIs" dxfId="4652" priority="206" operator="lessThan">
      <formula>J55</formula>
    </cfRule>
    <cfRule type="cellIs" dxfId="4651" priority="207" operator="greaterThanOrEqual">
      <formula>J55</formula>
    </cfRule>
  </conditionalFormatting>
  <conditionalFormatting sqref="K59">
    <cfRule type="cellIs" dxfId="4650" priority="322" operator="equal">
      <formula>0</formula>
    </cfRule>
    <cfRule type="cellIs" dxfId="4649" priority="323" operator="lessThan">
      <formula>J59</formula>
    </cfRule>
    <cfRule type="cellIs" dxfId="4648" priority="324" operator="greaterThanOrEqual">
      <formula>J59</formula>
    </cfRule>
  </conditionalFormatting>
  <conditionalFormatting sqref="K60:K63">
    <cfRule type="cellIs" dxfId="4647" priority="170" operator="lessThan">
      <formula>J60</formula>
    </cfRule>
    <cfRule type="cellIs" dxfId="4646" priority="171" operator="greaterThanOrEqual">
      <formula>J60</formula>
    </cfRule>
  </conditionalFormatting>
  <conditionalFormatting sqref="K60:K64">
    <cfRule type="cellIs" dxfId="4645" priority="169" operator="equal">
      <formula>0</formula>
    </cfRule>
  </conditionalFormatting>
  <conditionalFormatting sqref="K64">
    <cfRule type="cellIs" dxfId="4644" priority="1624" operator="lessThan">
      <formula>J64</formula>
    </cfRule>
    <cfRule type="cellIs" dxfId="4643" priority="1625" operator="greaterThanOrEqual">
      <formula>J64</formula>
    </cfRule>
  </conditionalFormatting>
  <conditionalFormatting sqref="K65">
    <cfRule type="cellIs" dxfId="4642" priority="304" operator="equal">
      <formula>0</formula>
    </cfRule>
    <cfRule type="cellIs" dxfId="4641" priority="305" operator="lessThan">
      <formula>J65</formula>
    </cfRule>
    <cfRule type="cellIs" dxfId="4640" priority="306" operator="greaterThanOrEqual">
      <formula>J65</formula>
    </cfRule>
  </conditionalFormatting>
  <conditionalFormatting sqref="K66:K69">
    <cfRule type="cellIs" dxfId="4639" priority="133" operator="equal">
      <formula>0</formula>
    </cfRule>
    <cfRule type="cellIs" dxfId="4638" priority="134" operator="lessThan">
      <formula>J66</formula>
    </cfRule>
    <cfRule type="cellIs" dxfId="4637" priority="135" operator="greaterThanOrEqual">
      <formula>J66</formula>
    </cfRule>
  </conditionalFormatting>
  <conditionalFormatting sqref="K71">
    <cfRule type="cellIs" dxfId="4636" priority="1340" operator="equal">
      <formula>0</formula>
    </cfRule>
    <cfRule type="cellIs" dxfId="4635" priority="1341" operator="lessThan">
      <formula>J71</formula>
    </cfRule>
    <cfRule type="cellIs" dxfId="4634" priority="1342" operator="greaterThanOrEqual">
      <formula>J71</formula>
    </cfRule>
  </conditionalFormatting>
  <conditionalFormatting sqref="K73:K74">
    <cfRule type="cellIs" dxfId="4633" priority="1334" operator="equal">
      <formula>0</formula>
    </cfRule>
    <cfRule type="cellIs" dxfId="4632" priority="1335" operator="lessThan">
      <formula>J73</formula>
    </cfRule>
    <cfRule type="cellIs" dxfId="4631" priority="1336" operator="greaterThanOrEqual">
      <formula>J73</formula>
    </cfRule>
  </conditionalFormatting>
  <conditionalFormatting sqref="K75">
    <cfRule type="cellIs" dxfId="4630" priority="286" operator="equal">
      <formula>0</formula>
    </cfRule>
    <cfRule type="cellIs" dxfId="4629" priority="287" operator="lessThan">
      <formula>J75</formula>
    </cfRule>
    <cfRule type="cellIs" dxfId="4628" priority="288" operator="greaterThanOrEqual">
      <formula>J75</formula>
    </cfRule>
  </conditionalFormatting>
  <conditionalFormatting sqref="K76:K79">
    <cfRule type="cellIs" dxfId="4627" priority="98" operator="lessThan">
      <formula>J76</formula>
    </cfRule>
    <cfRule type="cellIs" dxfId="4626" priority="99" operator="greaterThanOrEqual">
      <formula>J76</formula>
    </cfRule>
  </conditionalFormatting>
  <conditionalFormatting sqref="K76:K81">
    <cfRule type="cellIs" dxfId="4625" priority="97" operator="equal">
      <formula>0</formula>
    </cfRule>
  </conditionalFormatting>
  <conditionalFormatting sqref="K80">
    <cfRule type="cellIs" dxfId="4624" priority="1344" operator="lessThan">
      <formula>J80</formula>
    </cfRule>
    <cfRule type="cellIs" dxfId="4623" priority="1345" operator="greaterThanOrEqual">
      <formula>J80</formula>
    </cfRule>
  </conditionalFormatting>
  <conditionalFormatting sqref="K81">
    <cfRule type="cellIs" dxfId="4622" priority="1332" operator="lessThan">
      <formula>J81</formula>
    </cfRule>
    <cfRule type="cellIs" dxfId="4621" priority="1333" operator="greaterThanOrEqual">
      <formula>J81</formula>
    </cfRule>
  </conditionalFormatting>
  <conditionalFormatting sqref="K82">
    <cfRule type="cellIs" dxfId="4620" priority="268" operator="equal">
      <formula>0</formula>
    </cfRule>
    <cfRule type="cellIs" dxfId="4619" priority="269" operator="lessThan">
      <formula>J82</formula>
    </cfRule>
    <cfRule type="cellIs" dxfId="4618" priority="270" operator="greaterThanOrEqual">
      <formula>J82</formula>
    </cfRule>
  </conditionalFormatting>
  <conditionalFormatting sqref="K83:K86">
    <cfRule type="cellIs" dxfId="4617" priority="58" operator="equal">
      <formula>0</formula>
    </cfRule>
    <cfRule type="cellIs" dxfId="4616" priority="59" operator="lessThan">
      <formula>J83</formula>
    </cfRule>
    <cfRule type="cellIs" dxfId="4615" priority="60" operator="greaterThanOrEqual">
      <formula>J83</formula>
    </cfRule>
  </conditionalFormatting>
  <conditionalFormatting sqref="K92">
    <cfRule type="cellIs" dxfId="4614" priority="25" operator="equal">
      <formula>0</formula>
    </cfRule>
    <cfRule type="cellIs" dxfId="4613" priority="26" operator="lessThan">
      <formula>J92</formula>
    </cfRule>
    <cfRule type="cellIs" dxfId="4612" priority="27" operator="greaterThanOrEqual">
      <formula>J92</formula>
    </cfRule>
  </conditionalFormatting>
  <conditionalFormatting sqref="L7">
    <cfRule type="cellIs" dxfId="4611" priority="577" operator="equal">
      <formula>"Introducir resultado"</formula>
    </cfRule>
    <cfRule type="cellIs" dxfId="4610" priority="578" operator="equal">
      <formula>"Meta Conseguida"</formula>
    </cfRule>
    <cfRule type="cellIs" dxfId="4609" priority="579" operator="equal">
      <formula>"Meta non Conseguida"</formula>
    </cfRule>
  </conditionalFormatting>
  <conditionalFormatting sqref="L8">
    <cfRule type="cellIs" dxfId="4608" priority="562" operator="equal">
      <formula>"Meta Totalmente Alcanzada"</formula>
    </cfRule>
    <cfRule type="cellIs" dxfId="4607" priority="563" operator="equal">
      <formula>"Meta Parcialmente Alcanzada"</formula>
    </cfRule>
    <cfRule type="cellIs" dxfId="4606" priority="564" operator="equal">
      <formula>"Ningunha Meta Alcanzada"</formula>
    </cfRule>
  </conditionalFormatting>
  <conditionalFormatting sqref="L9:L10">
    <cfRule type="cellIs" dxfId="4605" priority="804" operator="equal">
      <formula>"Introducir resultado"</formula>
    </cfRule>
    <cfRule type="cellIs" dxfId="4604" priority="805" operator="equal">
      <formula>"Meta Conseguida"</formula>
    </cfRule>
    <cfRule type="cellIs" dxfId="4603" priority="806" operator="equal">
      <formula>"Meta non Conseguida"</formula>
    </cfRule>
  </conditionalFormatting>
  <conditionalFormatting sqref="L12">
    <cfRule type="cellIs" dxfId="4602" priority="547" operator="equal">
      <formula>"Meta Totalmente Alcanzada"</formula>
    </cfRule>
    <cfRule type="cellIs" dxfId="4601" priority="548" operator="equal">
      <formula>"Meta Parcialmente Alcanzada"</formula>
    </cfRule>
    <cfRule type="cellIs" dxfId="4600" priority="549" operator="equal">
      <formula>"Ningunha Meta Alcanzada"</formula>
    </cfRule>
  </conditionalFormatting>
  <conditionalFormatting sqref="L13:L14">
    <cfRule type="cellIs" dxfId="4599" priority="799" operator="equal">
      <formula>"Meta Conseguida"</formula>
    </cfRule>
    <cfRule type="cellIs" dxfId="4598" priority="800" operator="equal">
      <formula>"Meta non Conseguida"</formula>
    </cfRule>
  </conditionalFormatting>
  <conditionalFormatting sqref="L13:L15">
    <cfRule type="cellIs" dxfId="4597" priority="794" operator="equal">
      <formula>"Introducir resultado"</formula>
    </cfRule>
  </conditionalFormatting>
  <conditionalFormatting sqref="L15">
    <cfRule type="cellIs" dxfId="4596" priority="795" operator="equal">
      <formula>"Resultado Introducido"</formula>
    </cfRule>
    <cfRule type="cellIs" dxfId="4595" priority="796" operator="equal">
      <formula>"Meta no Conseguida"</formula>
    </cfRule>
  </conditionalFormatting>
  <conditionalFormatting sqref="L16">
    <cfRule type="cellIs" dxfId="4594" priority="532" operator="equal">
      <formula>"Meta Totalmente Alcanzada"</formula>
    </cfRule>
    <cfRule type="cellIs" dxfId="4593" priority="533" operator="equal">
      <formula>"Meta Parcialmente Alcanzada"</formula>
    </cfRule>
    <cfRule type="cellIs" dxfId="4592" priority="534" operator="equal">
      <formula>"Ningunha Meta Alcanzada"</formula>
    </cfRule>
  </conditionalFormatting>
  <conditionalFormatting sqref="L17:L18">
    <cfRule type="cellIs" dxfId="4591" priority="788" operator="equal">
      <formula>"Introducir resultado"</formula>
    </cfRule>
    <cfRule type="cellIs" dxfId="4590" priority="789" operator="equal">
      <formula>"Meta Conseguida"</formula>
    </cfRule>
    <cfRule type="cellIs" dxfId="4589" priority="790" operator="equal">
      <formula>"Meta non Conseguida"</formula>
    </cfRule>
  </conditionalFormatting>
  <conditionalFormatting sqref="L20">
    <cfRule type="cellIs" dxfId="4588" priority="517" operator="equal">
      <formula>"Meta Totalmente Alcanzada"</formula>
    </cfRule>
    <cfRule type="cellIs" dxfId="4587" priority="518" operator="equal">
      <formula>"Meta Parcialmente Alcanzada"</formula>
    </cfRule>
    <cfRule type="cellIs" dxfId="4586" priority="519" operator="equal">
      <formula>"Ningunha Meta Alcanzada"</formula>
    </cfRule>
  </conditionalFormatting>
  <conditionalFormatting sqref="L21:L22">
    <cfRule type="cellIs" dxfId="4585" priority="782" operator="equal">
      <formula>"Introducir resultado"</formula>
    </cfRule>
    <cfRule type="cellIs" dxfId="4584" priority="783" operator="equal">
      <formula>"Meta Conseguida"</formula>
    </cfRule>
    <cfRule type="cellIs" dxfId="4583" priority="784" operator="equal">
      <formula>"Meta non Conseguida"</formula>
    </cfRule>
  </conditionalFormatting>
  <conditionalFormatting sqref="L24">
    <cfRule type="cellIs" dxfId="4582" priority="499" operator="equal">
      <formula>"Meta Totalmente Alcanzada"</formula>
    </cfRule>
    <cfRule type="cellIs" dxfId="4581" priority="500" operator="equal">
      <formula>"Meta Parcialmente Alcanzada"</formula>
    </cfRule>
    <cfRule type="cellIs" dxfId="4580" priority="501" operator="equal">
      <formula>"Ningunha Meta Alcanzada"</formula>
    </cfRule>
  </conditionalFormatting>
  <conditionalFormatting sqref="L25:L30">
    <cfRule type="cellIs" dxfId="4579" priority="1376" operator="equal">
      <formula>"Introducir resultado"</formula>
    </cfRule>
    <cfRule type="cellIs" dxfId="4578" priority="1377" operator="equal">
      <formula>"Meta Conseguida"</formula>
    </cfRule>
    <cfRule type="cellIs" dxfId="4577" priority="1378" operator="equal">
      <formula>"Meta non Conseguida"</formula>
    </cfRule>
  </conditionalFormatting>
  <conditionalFormatting sqref="L32:L33">
    <cfRule type="cellIs" dxfId="4576" priority="1373" operator="equal">
      <formula>"Introducir resultado"</formula>
    </cfRule>
    <cfRule type="cellIs" dxfId="4575" priority="1374" operator="equal">
      <formula>"Meta Conseguida"</formula>
    </cfRule>
    <cfRule type="cellIs" dxfId="4574" priority="1375" operator="equal">
      <formula>"Meta non Conseguida"</formula>
    </cfRule>
  </conditionalFormatting>
  <conditionalFormatting sqref="L35:L36">
    <cfRule type="cellIs" dxfId="4573" priority="1382" operator="equal">
      <formula>"Introducir resultado"</formula>
    </cfRule>
    <cfRule type="cellIs" dxfId="4572" priority="1383" operator="equal">
      <formula>"Meta Conseguida"</formula>
    </cfRule>
    <cfRule type="cellIs" dxfId="4571" priority="1384" operator="equal">
      <formula>"Meta non Conseguida"</formula>
    </cfRule>
  </conditionalFormatting>
  <conditionalFormatting sqref="L37">
    <cfRule type="cellIs" dxfId="4570" priority="481" operator="equal">
      <formula>"Meta Totalmente Alcanzada"</formula>
    </cfRule>
    <cfRule type="cellIs" dxfId="4569" priority="482" operator="equal">
      <formula>"Meta Parcialmente Alcanzada"</formula>
    </cfRule>
    <cfRule type="cellIs" dxfId="4568" priority="483" operator="equal">
      <formula>"Ningunha Meta Alcanzada"</formula>
    </cfRule>
  </conditionalFormatting>
  <conditionalFormatting sqref="L38:L40">
    <cfRule type="cellIs" dxfId="4567" priority="592" operator="equal">
      <formula>"Introducir resultado"</formula>
    </cfRule>
    <cfRule type="cellIs" dxfId="4566" priority="593" operator="equal">
      <formula>"Meta Conseguida"</formula>
    </cfRule>
    <cfRule type="cellIs" dxfId="4565" priority="594" operator="equal">
      <formula>"Meta non Conseguida"</formula>
    </cfRule>
  </conditionalFormatting>
  <conditionalFormatting sqref="L46">
    <cfRule type="cellIs" dxfId="4564" priority="448" operator="equal">
      <formula>"Meta Totalmente Alcanzada"</formula>
    </cfRule>
    <cfRule type="cellIs" dxfId="4563" priority="449" operator="equal">
      <formula>"Meta Parcialmente Alcanzada"</formula>
    </cfRule>
    <cfRule type="cellIs" dxfId="4562" priority="450" operator="equal">
      <formula>"Ningunha Meta Alcanzada"</formula>
    </cfRule>
  </conditionalFormatting>
  <conditionalFormatting sqref="L47">
    <cfRule type="cellIs" dxfId="4561" priority="1691" operator="equal">
      <formula>"Meta noN Conseguida"</formula>
    </cfRule>
  </conditionalFormatting>
  <conditionalFormatting sqref="L47:L53">
    <cfRule type="cellIs" dxfId="4560" priority="622" operator="equal">
      <formula>"Introducir resultado"</formula>
    </cfRule>
    <cfRule type="cellIs" dxfId="4559" priority="623" operator="equal">
      <formula>"Meta Conseguida"</formula>
    </cfRule>
  </conditionalFormatting>
  <conditionalFormatting sqref="L48:L53">
    <cfRule type="cellIs" dxfId="4558" priority="624" operator="equal">
      <formula>"Meta non Conseguida"</formula>
    </cfRule>
  </conditionalFormatting>
  <conditionalFormatting sqref="L54">
    <cfRule type="cellIs" dxfId="4557" priority="337" operator="equal">
      <formula>"Meta Totalmente Alcanzada"</formula>
    </cfRule>
    <cfRule type="cellIs" dxfId="4556" priority="338" operator="equal">
      <formula>"Meta Parcialmente Alcanzada"</formula>
    </cfRule>
    <cfRule type="cellIs" dxfId="4555" priority="339" operator="equal">
      <formula>"Ningunha Meta Alcanzada"</formula>
    </cfRule>
  </conditionalFormatting>
  <conditionalFormatting sqref="L55:L58">
    <cfRule type="cellIs" dxfId="4554" priority="1641" operator="equal">
      <formula>"Introducir resultado"</formula>
    </cfRule>
    <cfRule type="cellIs" dxfId="4553" priority="1642" operator="equal">
      <formula>"Meta Conseguida"</formula>
    </cfRule>
    <cfRule type="cellIs" dxfId="4552" priority="1643" operator="equal">
      <formula>"Meta non Conseguida"</formula>
    </cfRule>
  </conditionalFormatting>
  <conditionalFormatting sqref="L59">
    <cfRule type="cellIs" dxfId="4551" priority="319" operator="equal">
      <formula>"Meta Totalmente Alcanzada"</formula>
    </cfRule>
    <cfRule type="cellIs" dxfId="4550" priority="320" operator="equal">
      <formula>"Meta Parcialmente Alcanzada"</formula>
    </cfRule>
    <cfRule type="cellIs" dxfId="4549" priority="321" operator="equal">
      <formula>"Ningunha Meta Alcanzada"</formula>
    </cfRule>
  </conditionalFormatting>
  <conditionalFormatting sqref="L60:L64">
    <cfRule type="cellIs" dxfId="4548" priority="1367" operator="equal">
      <formula>"Introducir resultado"</formula>
    </cfRule>
    <cfRule type="cellIs" dxfId="4547" priority="1368" operator="equal">
      <formula>"Meta Conseguida"</formula>
    </cfRule>
    <cfRule type="cellIs" dxfId="4546" priority="1369" operator="equal">
      <formula>"Meta non Conseguida"</formula>
    </cfRule>
  </conditionalFormatting>
  <conditionalFormatting sqref="L65">
    <cfRule type="cellIs" dxfId="4545" priority="301" operator="equal">
      <formula>"Meta Totalmente Alcanzada"</formula>
    </cfRule>
    <cfRule type="cellIs" dxfId="4544" priority="302" operator="equal">
      <formula>"Meta Parcialmente Alcanzada"</formula>
    </cfRule>
    <cfRule type="cellIs" dxfId="4543" priority="303" operator="equal">
      <formula>"Ningunha Meta Alcanzada"</formula>
    </cfRule>
  </conditionalFormatting>
  <conditionalFormatting sqref="L66:L69">
    <cfRule type="cellIs" dxfId="4542" priority="1582" operator="equal">
      <formula>"Meta Conseguida"</formula>
    </cfRule>
    <cfRule type="cellIs" dxfId="4541" priority="1583" operator="equal">
      <formula>"Meta non Conseguida"</formula>
    </cfRule>
  </conditionalFormatting>
  <conditionalFormatting sqref="L66:L74">
    <cfRule type="cellIs" dxfId="4540" priority="1352" operator="equal">
      <formula>"Introducir resultado"</formula>
    </cfRule>
  </conditionalFormatting>
  <conditionalFormatting sqref="L70">
    <cfRule type="cellIs" dxfId="4539" priority="1365" operator="equal">
      <formula>"Indicador Completado"</formula>
    </cfRule>
    <cfRule type="cellIs" dxfId="4538" priority="1366" operator="equal">
      <formula>"Meta no Conseguida"</formula>
    </cfRule>
  </conditionalFormatting>
  <conditionalFormatting sqref="L71">
    <cfRule type="cellIs" dxfId="4537" priority="1359" operator="equal">
      <formula>"Meta Conseguida"</formula>
    </cfRule>
    <cfRule type="cellIs" dxfId="4536" priority="1360" operator="equal">
      <formula>"Meta non Conseguida"</formula>
    </cfRule>
  </conditionalFormatting>
  <conditionalFormatting sqref="L72">
    <cfRule type="cellIs" dxfId="4535" priority="1362" operator="equal">
      <formula>"Indicador Completado"</formula>
    </cfRule>
    <cfRule type="cellIs" dxfId="4534" priority="1363" operator="equal">
      <formula>"Meta no Conseguida"</formula>
    </cfRule>
  </conditionalFormatting>
  <conditionalFormatting sqref="L73:L74">
    <cfRule type="cellIs" dxfId="4533" priority="1353" operator="equal">
      <formula>"Meta Conseguida"</formula>
    </cfRule>
    <cfRule type="cellIs" dxfId="4532" priority="1354" operator="equal">
      <formula>"Meta non Conseguida"</formula>
    </cfRule>
  </conditionalFormatting>
  <conditionalFormatting sqref="L75">
    <cfRule type="cellIs" dxfId="4531" priority="283" operator="equal">
      <formula>"Meta Totalmente Alcanzada"</formula>
    </cfRule>
    <cfRule type="cellIs" dxfId="4530" priority="284" operator="equal">
      <formula>"Meta Parcialmente Alcanzada"</formula>
    </cfRule>
    <cfRule type="cellIs" dxfId="4529" priority="285" operator="equal">
      <formula>"Ningunha Meta Alcanzada"</formula>
    </cfRule>
  </conditionalFormatting>
  <conditionalFormatting sqref="L76:L81">
    <cfRule type="cellIs" dxfId="4528" priority="1346" operator="equal">
      <formula>"Introducir resultado"</formula>
    </cfRule>
    <cfRule type="cellIs" dxfId="4527" priority="1347" operator="equal">
      <formula>"Meta Conseguida"</formula>
    </cfRule>
    <cfRule type="cellIs" dxfId="4526" priority="1348" operator="equal">
      <formula>"Meta non Conseguida"</formula>
    </cfRule>
  </conditionalFormatting>
  <conditionalFormatting sqref="L82">
    <cfRule type="cellIs" dxfId="4525" priority="265" operator="equal">
      <formula>"Meta Totalmente Alcanzada"</formula>
    </cfRule>
    <cfRule type="cellIs" dxfId="4524" priority="266" operator="equal">
      <formula>"Meta Parcialmente Alcanzada"</formula>
    </cfRule>
    <cfRule type="cellIs" dxfId="4523" priority="267" operator="equal">
      <formula>"Ningunha Meta Alcanzada"</formula>
    </cfRule>
  </conditionalFormatting>
  <conditionalFormatting sqref="L83:L86">
    <cfRule type="cellIs" dxfId="4522" priority="1534" operator="equal">
      <formula>"Meta Conseguida"</formula>
    </cfRule>
    <cfRule type="cellIs" dxfId="4521" priority="1535" operator="equal">
      <formula>"Meta non Conseguida"</formula>
    </cfRule>
  </conditionalFormatting>
  <conditionalFormatting sqref="L83:L88">
    <cfRule type="cellIs" dxfId="4520" priority="1328" operator="equal">
      <formula>"Introducir resultado"</formula>
    </cfRule>
  </conditionalFormatting>
  <conditionalFormatting sqref="L87:L88">
    <cfRule type="cellIs" dxfId="4519" priority="1329" operator="equal">
      <formula>"Indicador Completado"</formula>
    </cfRule>
    <cfRule type="cellIs" dxfId="4518" priority="1330" operator="equal">
      <formula>"Meta no Conseguida"</formula>
    </cfRule>
  </conditionalFormatting>
  <conditionalFormatting sqref="L92">
    <cfRule type="cellIs" dxfId="4517" priority="22" operator="equal">
      <formula>"Meta Totalmente Alcanzada"</formula>
    </cfRule>
    <cfRule type="cellIs" dxfId="4516" priority="23" operator="equal">
      <formula>"Meta Parcialmente Alcanzada"</formula>
    </cfRule>
    <cfRule type="cellIs" dxfId="4515" priority="24" operator="equal">
      <formula>"Ningunha Meta Alcanzada"</formula>
    </cfRule>
  </conditionalFormatting>
  <conditionalFormatting sqref="L93:L97">
    <cfRule type="cellIs" dxfId="4514" priority="37" operator="equal">
      <formula>"Introducir resultado"</formula>
    </cfRule>
    <cfRule type="cellIs" dxfId="4513" priority="38" operator="equal">
      <formula>"Meta Conseguida"</formula>
    </cfRule>
    <cfRule type="cellIs" dxfId="4512" priority="39" operator="equal">
      <formula>"Meta non Conseguida"</formula>
    </cfRule>
  </conditionalFormatting>
  <conditionalFormatting sqref="L113 P113 T113">
    <cfRule type="cellIs" dxfId="4511" priority="607" operator="equal">
      <formula>0</formula>
    </cfRule>
    <cfRule type="cellIs" dxfId="4510" priority="608" operator="lessThan">
      <formula>K113</formula>
    </cfRule>
    <cfRule type="cellIs" dxfId="4509" priority="609" operator="greaterThanOrEqual">
      <formula>K113</formula>
    </cfRule>
  </conditionalFormatting>
  <conditionalFormatting sqref="M113">
    <cfRule type="cellIs" dxfId="4508" priority="604" operator="equal">
      <formula>"Introducir resultado"</formula>
    </cfRule>
    <cfRule type="cellIs" dxfId="4507" priority="605" operator="equal">
      <formula>"Meta Conseguida"</formula>
    </cfRule>
    <cfRule type="cellIs" dxfId="4506" priority="606" operator="equal">
      <formula>"Meta non Conseguida"</formula>
    </cfRule>
  </conditionalFormatting>
  <conditionalFormatting sqref="O7">
    <cfRule type="cellIs" dxfId="4505" priority="779" operator="equal">
      <formula>0</formula>
    </cfRule>
    <cfRule type="cellIs" dxfId="4504" priority="780" operator="lessThan">
      <formula>N7</formula>
    </cfRule>
    <cfRule type="cellIs" dxfId="4503" priority="781" operator="greaterThanOrEqual">
      <formula>N7</formula>
    </cfRule>
  </conditionalFormatting>
  <conditionalFormatting sqref="O8">
    <cfRule type="cellIs" dxfId="4502" priority="568" operator="equal">
      <formula>0</formula>
    </cfRule>
    <cfRule type="cellIs" dxfId="4501" priority="569" operator="greaterThanOrEqual">
      <formula>N8</formula>
    </cfRule>
    <cfRule type="cellIs" dxfId="4500" priority="570" operator="lessThan">
      <formula>N8</formula>
    </cfRule>
  </conditionalFormatting>
  <conditionalFormatting sqref="O9">
    <cfRule type="cellIs" dxfId="4499" priority="768" operator="lessThan">
      <formula>N9</formula>
    </cfRule>
    <cfRule type="cellIs" dxfId="4498" priority="769" operator="greaterThanOrEqual">
      <formula>N9</formula>
    </cfRule>
  </conditionalFormatting>
  <conditionalFormatting sqref="O9:O11">
    <cfRule type="cellIs" dxfId="4497" priority="697" operator="equal">
      <formula>0</formula>
    </cfRule>
  </conditionalFormatting>
  <conditionalFormatting sqref="O10">
    <cfRule type="cellIs" dxfId="4496" priority="698" operator="lessThan">
      <formula>N10</formula>
    </cfRule>
    <cfRule type="cellIs" dxfId="4495" priority="699" operator="greaterThanOrEqual">
      <formula>N10</formula>
    </cfRule>
  </conditionalFormatting>
  <conditionalFormatting sqref="O11">
    <cfRule type="cellIs" dxfId="4494" priority="771" operator="lessThan">
      <formula>$F11</formula>
    </cfRule>
    <cfRule type="cellIs" dxfId="4493" priority="772" operator="greaterThanOrEqual">
      <formula>$F11</formula>
    </cfRule>
  </conditionalFormatting>
  <conditionalFormatting sqref="O12">
    <cfRule type="cellIs" dxfId="4492" priority="553" operator="equal">
      <formula>0</formula>
    </cfRule>
    <cfRule type="cellIs" dxfId="4491" priority="554" operator="greaterThanOrEqual">
      <formula>N12</formula>
    </cfRule>
    <cfRule type="cellIs" dxfId="4490" priority="555" operator="lessThan">
      <formula>N12</formula>
    </cfRule>
  </conditionalFormatting>
  <conditionalFormatting sqref="O13">
    <cfRule type="cellIs" dxfId="4489" priority="750" operator="lessThan">
      <formula>N13</formula>
    </cfRule>
    <cfRule type="cellIs" dxfId="4488" priority="751" operator="greaterThanOrEqual">
      <formula>N13</formula>
    </cfRule>
  </conditionalFormatting>
  <conditionalFormatting sqref="O13:O15">
    <cfRule type="cellIs" dxfId="4487" priority="703" operator="equal">
      <formula>0</formula>
    </cfRule>
  </conditionalFormatting>
  <conditionalFormatting sqref="O14">
    <cfRule type="cellIs" dxfId="4486" priority="704" operator="lessThan">
      <formula>N14</formula>
    </cfRule>
    <cfRule type="cellIs" dxfId="4485" priority="705" operator="greaterThanOrEqual">
      <formula>N14</formula>
    </cfRule>
  </conditionalFormatting>
  <conditionalFormatting sqref="O16">
    <cfRule type="cellIs" dxfId="4484" priority="538" operator="equal">
      <formula>0</formula>
    </cfRule>
    <cfRule type="cellIs" dxfId="4483" priority="539" operator="greaterThanOrEqual">
      <formula>N16</formula>
    </cfRule>
    <cfRule type="cellIs" dxfId="4482" priority="540" operator="lessThan">
      <formula>N16</formula>
    </cfRule>
  </conditionalFormatting>
  <conditionalFormatting sqref="O17">
    <cfRule type="cellIs" dxfId="4481" priority="765" operator="lessThan">
      <formula>N17</formula>
    </cfRule>
    <cfRule type="cellIs" dxfId="4480" priority="766" operator="greaterThanOrEqual">
      <formula>N17</formula>
    </cfRule>
  </conditionalFormatting>
  <conditionalFormatting sqref="O17:O18">
    <cfRule type="cellIs" dxfId="4479" priority="691" operator="equal">
      <formula>0</formula>
    </cfRule>
  </conditionalFormatting>
  <conditionalFormatting sqref="O18">
    <cfRule type="cellIs" dxfId="4478" priority="692" operator="lessThan">
      <formula>N18</formula>
    </cfRule>
    <cfRule type="cellIs" dxfId="4477" priority="693" operator="greaterThanOrEqual">
      <formula>N18</formula>
    </cfRule>
  </conditionalFormatting>
  <conditionalFormatting sqref="O20">
    <cfRule type="cellIs" dxfId="4476" priority="523" operator="equal">
      <formula>0</formula>
    </cfRule>
    <cfRule type="cellIs" dxfId="4475" priority="524" operator="greaterThanOrEqual">
      <formula>N20</formula>
    </cfRule>
    <cfRule type="cellIs" dxfId="4474" priority="525" operator="lessThan">
      <formula>N20</formula>
    </cfRule>
  </conditionalFormatting>
  <conditionalFormatting sqref="O21">
    <cfRule type="cellIs" dxfId="4473" priority="759" operator="lessThan">
      <formula>N21</formula>
    </cfRule>
    <cfRule type="cellIs" dxfId="4472" priority="760" operator="greaterThanOrEqual">
      <formula>N21</formula>
    </cfRule>
  </conditionalFormatting>
  <conditionalFormatting sqref="O21:O22">
    <cfRule type="cellIs" dxfId="4471" priority="685" operator="equal">
      <formula>0</formula>
    </cfRule>
  </conditionalFormatting>
  <conditionalFormatting sqref="O22">
    <cfRule type="cellIs" dxfId="4470" priority="686" operator="lessThan">
      <formula>N22</formula>
    </cfRule>
    <cfRule type="cellIs" dxfId="4469" priority="687" operator="greaterThanOrEqual">
      <formula>N22</formula>
    </cfRule>
  </conditionalFormatting>
  <conditionalFormatting sqref="O24">
    <cfRule type="cellIs" dxfId="4468" priority="1148" operator="equal">
      <formula>0</formula>
    </cfRule>
    <cfRule type="cellIs" dxfId="4467" priority="1149" operator="greaterThanOrEqual">
      <formula>N24</formula>
    </cfRule>
    <cfRule type="cellIs" dxfId="4466" priority="1150" operator="lessThan">
      <formula>N24</formula>
    </cfRule>
  </conditionalFormatting>
  <conditionalFormatting sqref="O25">
    <cfRule type="cellIs" dxfId="4465" priority="1136" operator="equal">
      <formula>0</formula>
    </cfRule>
    <cfRule type="cellIs" dxfId="4464" priority="1137" operator="lessThan">
      <formula>N25</formula>
    </cfRule>
    <cfRule type="cellIs" dxfId="4463" priority="1138" operator="greaterThanOrEqual">
      <formula>N25</formula>
    </cfRule>
  </conditionalFormatting>
  <conditionalFormatting sqref="O26">
    <cfRule type="cellIs" dxfId="4462" priority="1139" operator="equal">
      <formula>0</formula>
    </cfRule>
    <cfRule type="cellIs" dxfId="4461" priority="1140" operator="lessThanOrEqual">
      <formula>N26</formula>
    </cfRule>
    <cfRule type="cellIs" dxfId="4460" priority="1141" operator="greaterThan">
      <formula>N26</formula>
    </cfRule>
  </conditionalFormatting>
  <conditionalFormatting sqref="O27:O30">
    <cfRule type="cellIs" dxfId="4459" priority="1124" operator="equal">
      <formula>0</formula>
    </cfRule>
    <cfRule type="cellIs" dxfId="4458" priority="1125" operator="lessThan">
      <formula>$F27</formula>
    </cfRule>
    <cfRule type="cellIs" dxfId="4457" priority="1126" operator="greaterThanOrEqual">
      <formula>$F27</formula>
    </cfRule>
  </conditionalFormatting>
  <conditionalFormatting sqref="O32:O33">
    <cfRule type="cellIs" dxfId="4456" priority="4" operator="equal">
      <formula>0</formula>
    </cfRule>
    <cfRule type="cellIs" dxfId="4455" priority="5" operator="lessThan">
      <formula>N32</formula>
    </cfRule>
    <cfRule type="cellIs" dxfId="4454" priority="6" operator="greaterThanOrEqual">
      <formula>N32</formula>
    </cfRule>
  </conditionalFormatting>
  <conditionalFormatting sqref="O35:O36">
    <cfRule type="cellIs" dxfId="4453" priority="1" operator="equal">
      <formula>0</formula>
    </cfRule>
    <cfRule type="cellIs" dxfId="4452" priority="2" operator="lessThan">
      <formula>N35</formula>
    </cfRule>
    <cfRule type="cellIs" dxfId="4451" priority="3" operator="greaterThanOrEqual">
      <formula>N35</formula>
    </cfRule>
  </conditionalFormatting>
  <conditionalFormatting sqref="O37">
    <cfRule type="cellIs" dxfId="4450" priority="487" operator="equal">
      <formula>0</formula>
    </cfRule>
    <cfRule type="cellIs" dxfId="4449" priority="488" operator="lessThan">
      <formula>$R37</formula>
    </cfRule>
    <cfRule type="cellIs" dxfId="4448" priority="489" operator="greaterThanOrEqual">
      <formula>$R37</formula>
    </cfRule>
  </conditionalFormatting>
  <conditionalFormatting sqref="O38:O40">
    <cfRule type="cellIs" dxfId="4447" priority="1208" operator="equal">
      <formula>0</formula>
    </cfRule>
    <cfRule type="cellIs" dxfId="4446" priority="1209" operator="lessThan">
      <formula>N38</formula>
    </cfRule>
    <cfRule type="cellIs" dxfId="4445" priority="1210" operator="greaterThanOrEqual">
      <formula>N38</formula>
    </cfRule>
  </conditionalFormatting>
  <conditionalFormatting sqref="O46">
    <cfRule type="cellIs" dxfId="4444" priority="469" operator="equal">
      <formula>0</formula>
    </cfRule>
    <cfRule type="cellIs" dxfId="4443" priority="470" operator="lessThan">
      <formula>N46</formula>
    </cfRule>
    <cfRule type="cellIs" dxfId="4442" priority="471" operator="greaterThanOrEqual">
      <formula>N46</formula>
    </cfRule>
  </conditionalFormatting>
  <conditionalFormatting sqref="O47:O51">
    <cfRule type="cellIs" dxfId="4441" priority="229" operator="equal">
      <formula>0</formula>
    </cfRule>
    <cfRule type="cellIs" dxfId="4440" priority="230" operator="lessThan">
      <formula>N47</formula>
    </cfRule>
    <cfRule type="cellIs" dxfId="4439" priority="231" operator="greaterThanOrEqual">
      <formula>N47</formula>
    </cfRule>
  </conditionalFormatting>
  <conditionalFormatting sqref="O52:O53">
    <cfRule type="cellIs" dxfId="4438" priority="1202" operator="equal">
      <formula>0</formula>
    </cfRule>
    <cfRule type="cellIs" dxfId="4437" priority="1203" operator="lessThanOrEqual">
      <formula>N52</formula>
    </cfRule>
    <cfRule type="cellIs" dxfId="4436" priority="1204" operator="greaterThan">
      <formula>N52</formula>
    </cfRule>
  </conditionalFormatting>
  <conditionalFormatting sqref="O54">
    <cfRule type="cellIs" dxfId="4435" priority="334" operator="equal">
      <formula>0</formula>
    </cfRule>
    <cfRule type="cellIs" dxfId="4434" priority="335" operator="lessThan">
      <formula>N54</formula>
    </cfRule>
    <cfRule type="cellIs" dxfId="4433" priority="336" operator="greaterThanOrEqual">
      <formula>N54</formula>
    </cfRule>
  </conditionalFormatting>
  <conditionalFormatting sqref="O55:O58">
    <cfRule type="cellIs" dxfId="4432" priority="193" operator="equal">
      <formula>0</formula>
    </cfRule>
    <cfRule type="cellIs" dxfId="4431" priority="194" operator="lessThan">
      <formula>N55</formula>
    </cfRule>
    <cfRule type="cellIs" dxfId="4430" priority="195" operator="greaterThanOrEqual">
      <formula>N55</formula>
    </cfRule>
  </conditionalFormatting>
  <conditionalFormatting sqref="O59">
    <cfRule type="cellIs" dxfId="4429" priority="316" operator="equal">
      <formula>0</formula>
    </cfRule>
    <cfRule type="cellIs" dxfId="4428" priority="317" operator="lessThan">
      <formula>N59</formula>
    </cfRule>
    <cfRule type="cellIs" dxfId="4427" priority="318" operator="greaterThanOrEqual">
      <formula>N59</formula>
    </cfRule>
  </conditionalFormatting>
  <conditionalFormatting sqref="O60:O63">
    <cfRule type="cellIs" dxfId="4426" priority="158" operator="lessThan">
      <formula>N60</formula>
    </cfRule>
    <cfRule type="cellIs" dxfId="4425" priority="159" operator="greaterThanOrEqual">
      <formula>N60</formula>
    </cfRule>
  </conditionalFormatting>
  <conditionalFormatting sqref="O60:O64">
    <cfRule type="cellIs" dxfId="4424" priority="157" operator="equal">
      <formula>0</formula>
    </cfRule>
  </conditionalFormatting>
  <conditionalFormatting sqref="O64">
    <cfRule type="cellIs" dxfId="4423" priority="1242" operator="lessThan">
      <formula>N64</formula>
    </cfRule>
    <cfRule type="cellIs" dxfId="4422" priority="1243" operator="greaterThanOrEqual">
      <formula>N64</formula>
    </cfRule>
  </conditionalFormatting>
  <conditionalFormatting sqref="O65">
    <cfRule type="cellIs" dxfId="4421" priority="298" operator="equal">
      <formula>0</formula>
    </cfRule>
    <cfRule type="cellIs" dxfId="4420" priority="299" operator="lessThan">
      <formula>N65</formula>
    </cfRule>
    <cfRule type="cellIs" dxfId="4419" priority="300" operator="greaterThanOrEqual">
      <formula>N65</formula>
    </cfRule>
  </conditionalFormatting>
  <conditionalFormatting sqref="O66:O69">
    <cfRule type="cellIs" dxfId="4418" priority="121" operator="equal">
      <formula>0</formula>
    </cfRule>
    <cfRule type="cellIs" dxfId="4417" priority="122" operator="lessThan">
      <formula>N66</formula>
    </cfRule>
    <cfRule type="cellIs" dxfId="4416" priority="123" operator="greaterThanOrEqual">
      <formula>N66</formula>
    </cfRule>
  </conditionalFormatting>
  <conditionalFormatting sqref="O71">
    <cfRule type="cellIs" dxfId="4415" priority="958" operator="equal">
      <formula>0</formula>
    </cfRule>
    <cfRule type="cellIs" dxfId="4414" priority="959" operator="lessThan">
      <formula>N71</formula>
    </cfRule>
    <cfRule type="cellIs" dxfId="4413" priority="960" operator="greaterThanOrEqual">
      <formula>N71</formula>
    </cfRule>
  </conditionalFormatting>
  <conditionalFormatting sqref="O73:O74">
    <cfRule type="cellIs" dxfId="4412" priority="952" operator="equal">
      <formula>0</formula>
    </cfRule>
    <cfRule type="cellIs" dxfId="4411" priority="953" operator="lessThan">
      <formula>N73</formula>
    </cfRule>
    <cfRule type="cellIs" dxfId="4410" priority="954" operator="greaterThanOrEqual">
      <formula>N73</formula>
    </cfRule>
  </conditionalFormatting>
  <conditionalFormatting sqref="O75">
    <cfRule type="cellIs" dxfId="4409" priority="280" operator="equal">
      <formula>0</formula>
    </cfRule>
    <cfRule type="cellIs" dxfId="4408" priority="281" operator="lessThan">
      <formula>N75</formula>
    </cfRule>
    <cfRule type="cellIs" dxfId="4407" priority="282" operator="greaterThanOrEqual">
      <formula>N75</formula>
    </cfRule>
  </conditionalFormatting>
  <conditionalFormatting sqref="O76:O79">
    <cfRule type="cellIs" dxfId="4406" priority="83" operator="lessThan">
      <formula>N76</formula>
    </cfRule>
    <cfRule type="cellIs" dxfId="4405" priority="84" operator="greaterThanOrEqual">
      <formula>N76</formula>
    </cfRule>
  </conditionalFormatting>
  <conditionalFormatting sqref="O76:O81">
    <cfRule type="cellIs" dxfId="4404" priority="82" operator="equal">
      <formula>0</formula>
    </cfRule>
  </conditionalFormatting>
  <conditionalFormatting sqref="O80">
    <cfRule type="cellIs" dxfId="4403" priority="962" operator="lessThan">
      <formula>N80</formula>
    </cfRule>
    <cfRule type="cellIs" dxfId="4402" priority="963" operator="greaterThanOrEqual">
      <formula>N80</formula>
    </cfRule>
  </conditionalFormatting>
  <conditionalFormatting sqref="O81">
    <cfRule type="cellIs" dxfId="4401" priority="950" operator="lessThan">
      <formula>N81</formula>
    </cfRule>
    <cfRule type="cellIs" dxfId="4400" priority="951" operator="greaterThanOrEqual">
      <formula>N81</formula>
    </cfRule>
  </conditionalFormatting>
  <conditionalFormatting sqref="O82">
    <cfRule type="cellIs" dxfId="4399" priority="262" operator="equal">
      <formula>0</formula>
    </cfRule>
    <cfRule type="cellIs" dxfId="4398" priority="263" operator="lessThan">
      <formula>N82</formula>
    </cfRule>
    <cfRule type="cellIs" dxfId="4397" priority="264" operator="greaterThanOrEqual">
      <formula>N82</formula>
    </cfRule>
  </conditionalFormatting>
  <conditionalFormatting sqref="O83:O86">
    <cfRule type="cellIs" dxfId="4396" priority="46" operator="equal">
      <formula>0</formula>
    </cfRule>
    <cfRule type="cellIs" dxfId="4395" priority="47" operator="lessThan">
      <formula>N83</formula>
    </cfRule>
    <cfRule type="cellIs" dxfId="4394" priority="48" operator="greaterThanOrEqual">
      <formula>N83</formula>
    </cfRule>
  </conditionalFormatting>
  <conditionalFormatting sqref="O92">
    <cfRule type="cellIs" dxfId="4393" priority="19" operator="equal">
      <formula>0</formula>
    </cfRule>
    <cfRule type="cellIs" dxfId="4392" priority="20" operator="lessThan">
      <formula>N92</formula>
    </cfRule>
    <cfRule type="cellIs" dxfId="4391" priority="21" operator="greaterThanOrEqual">
      <formula>N92</formula>
    </cfRule>
  </conditionalFormatting>
  <conditionalFormatting sqref="O93:O97 K94 K96:K97">
    <cfRule type="cellIs" dxfId="4390" priority="43" operator="equal">
      <formula>0</formula>
    </cfRule>
    <cfRule type="cellIs" dxfId="4389" priority="44" operator="lessThan">
      <formula>J93</formula>
    </cfRule>
    <cfRule type="cellIs" dxfId="4388" priority="45" operator="greaterThanOrEqual">
      <formula>J93</formula>
    </cfRule>
  </conditionalFormatting>
  <conditionalFormatting sqref="P7">
    <cfRule type="cellIs" dxfId="4387" priority="574" operator="equal">
      <formula>"Introducir resultado"</formula>
    </cfRule>
    <cfRule type="cellIs" dxfId="4386" priority="575" operator="equal">
      <formula>"Meta Conseguida"</formula>
    </cfRule>
    <cfRule type="cellIs" dxfId="4385" priority="576" operator="equal">
      <formula>"Meta non Conseguida"</formula>
    </cfRule>
  </conditionalFormatting>
  <conditionalFormatting sqref="P8">
    <cfRule type="cellIs" dxfId="4384" priority="559" operator="equal">
      <formula>"Meta Totalmente Alcanzada"</formula>
    </cfRule>
    <cfRule type="cellIs" dxfId="4383" priority="560" operator="equal">
      <formula>"Meta Parcialmente Alcanzada"</formula>
    </cfRule>
    <cfRule type="cellIs" dxfId="4382" priority="561" operator="equal">
      <formula>"Ningunha Meta Alcanzada"</formula>
    </cfRule>
  </conditionalFormatting>
  <conditionalFormatting sqref="P9:P10">
    <cfRule type="cellIs" dxfId="4381" priority="731" operator="equal">
      <formula>"Introducir resultado"</formula>
    </cfRule>
    <cfRule type="cellIs" dxfId="4380" priority="732" operator="equal">
      <formula>"Meta Conseguida"</formula>
    </cfRule>
    <cfRule type="cellIs" dxfId="4379" priority="733" operator="equal">
      <formula>"Meta non Conseguida"</formula>
    </cfRule>
  </conditionalFormatting>
  <conditionalFormatting sqref="P12">
    <cfRule type="cellIs" dxfId="4378" priority="544" operator="equal">
      <formula>"Meta Totalmente Alcanzada"</formula>
    </cfRule>
    <cfRule type="cellIs" dxfId="4377" priority="545" operator="equal">
      <formula>"Meta Parcialmente Alcanzada"</formula>
    </cfRule>
    <cfRule type="cellIs" dxfId="4376" priority="546" operator="equal">
      <formula>"Ningunha Meta Alcanzada"</formula>
    </cfRule>
  </conditionalFormatting>
  <conditionalFormatting sqref="P13:P14">
    <cfRule type="cellIs" dxfId="4375" priority="726" operator="equal">
      <formula>"Meta Conseguida"</formula>
    </cfRule>
    <cfRule type="cellIs" dxfId="4374" priority="727" operator="equal">
      <formula>"Meta non Conseguida"</formula>
    </cfRule>
  </conditionalFormatting>
  <conditionalFormatting sqref="P13:P15">
    <cfRule type="cellIs" dxfId="4373" priority="721" operator="equal">
      <formula>"Introducir resultado"</formula>
    </cfRule>
  </conditionalFormatting>
  <conditionalFormatting sqref="P15">
    <cfRule type="cellIs" dxfId="4372" priority="722" operator="equal">
      <formula>"Resultado Introducido"</formula>
    </cfRule>
    <cfRule type="cellIs" dxfId="4371" priority="723" operator="equal">
      <formula>"Meta no Conseguida"</formula>
    </cfRule>
  </conditionalFormatting>
  <conditionalFormatting sqref="P16">
    <cfRule type="cellIs" dxfId="4370" priority="529" operator="equal">
      <formula>"Meta Totalmente Alcanzada"</formula>
    </cfRule>
    <cfRule type="cellIs" dxfId="4369" priority="530" operator="equal">
      <formula>"Meta Parcialmente Alcanzada"</formula>
    </cfRule>
    <cfRule type="cellIs" dxfId="4368" priority="531" operator="equal">
      <formula>"Ningunha Meta Alcanzada"</formula>
    </cfRule>
  </conditionalFormatting>
  <conditionalFormatting sqref="P17:P18">
    <cfRule type="cellIs" dxfId="4367" priority="715" operator="equal">
      <formula>"Introducir resultado"</formula>
    </cfRule>
    <cfRule type="cellIs" dxfId="4366" priority="716" operator="equal">
      <formula>"Meta Conseguida"</formula>
    </cfRule>
    <cfRule type="cellIs" dxfId="4365" priority="717" operator="equal">
      <formula>"Meta non Conseguida"</formula>
    </cfRule>
  </conditionalFormatting>
  <conditionalFormatting sqref="P20">
    <cfRule type="cellIs" dxfId="4364" priority="514" operator="equal">
      <formula>"Meta Totalmente Alcanzada"</formula>
    </cfRule>
    <cfRule type="cellIs" dxfId="4363" priority="515" operator="equal">
      <formula>"Meta Parcialmente Alcanzada"</formula>
    </cfRule>
    <cfRule type="cellIs" dxfId="4362" priority="516" operator="equal">
      <formula>"Ningunha Meta Alcanzada"</formula>
    </cfRule>
  </conditionalFormatting>
  <conditionalFormatting sqref="P21:P22">
    <cfRule type="cellIs" dxfId="4361" priority="709" operator="equal">
      <formula>"Introducir resultado"</formula>
    </cfRule>
    <cfRule type="cellIs" dxfId="4360" priority="710" operator="equal">
      <formula>"Meta Conseguida"</formula>
    </cfRule>
    <cfRule type="cellIs" dxfId="4359" priority="711" operator="equal">
      <formula>"Meta non Conseguida"</formula>
    </cfRule>
  </conditionalFormatting>
  <conditionalFormatting sqref="P24">
    <cfRule type="cellIs" dxfId="4358" priority="502" operator="equal">
      <formula>"Meta Totalmente Alcanzada"</formula>
    </cfRule>
    <cfRule type="cellIs" dxfId="4357" priority="503" operator="equal">
      <formula>"Meta Parcialmente Alcanzada"</formula>
    </cfRule>
    <cfRule type="cellIs" dxfId="4356" priority="504" operator="equal">
      <formula>"Ningunha Meta Alcanzada"</formula>
    </cfRule>
  </conditionalFormatting>
  <conditionalFormatting sqref="P25:P30">
    <cfRule type="cellIs" dxfId="4355" priority="994" operator="equal">
      <formula>"Introducir resultado"</formula>
    </cfRule>
    <cfRule type="cellIs" dxfId="4354" priority="995" operator="equal">
      <formula>"Meta Conseguida"</formula>
    </cfRule>
    <cfRule type="cellIs" dxfId="4353" priority="996" operator="equal">
      <formula>"Meta non Conseguida"</formula>
    </cfRule>
  </conditionalFormatting>
  <conditionalFormatting sqref="P32:P33">
    <cfRule type="cellIs" dxfId="4352" priority="991" operator="equal">
      <formula>"Introducir resultado"</formula>
    </cfRule>
    <cfRule type="cellIs" dxfId="4351" priority="992" operator="equal">
      <formula>"Meta Conseguida"</formula>
    </cfRule>
    <cfRule type="cellIs" dxfId="4350" priority="993" operator="equal">
      <formula>"Meta non Conseguida"</formula>
    </cfRule>
  </conditionalFormatting>
  <conditionalFormatting sqref="P35:P36">
    <cfRule type="cellIs" dxfId="4349" priority="1000" operator="equal">
      <formula>"Introducir resultado"</formula>
    </cfRule>
    <cfRule type="cellIs" dxfId="4348" priority="1001" operator="equal">
      <formula>"Meta Conseguida"</formula>
    </cfRule>
    <cfRule type="cellIs" dxfId="4347" priority="1002" operator="equal">
      <formula>"Meta non Conseguida"</formula>
    </cfRule>
  </conditionalFormatting>
  <conditionalFormatting sqref="P37">
    <cfRule type="cellIs" dxfId="4346" priority="478" operator="equal">
      <formula>"Meta Totalmente Alcanzada"</formula>
    </cfRule>
    <cfRule type="cellIs" dxfId="4345" priority="479" operator="equal">
      <formula>"Meta Parcialmente Alcanzada"</formula>
    </cfRule>
    <cfRule type="cellIs" dxfId="4344" priority="480" operator="equal">
      <formula>"Ningunha Meta Alcanzada"</formula>
    </cfRule>
  </conditionalFormatting>
  <conditionalFormatting sqref="P38:P40">
    <cfRule type="cellIs" dxfId="4343" priority="1211" operator="equal">
      <formula>"Introducir resultado"</formula>
    </cfRule>
    <cfRule type="cellIs" dxfId="4342" priority="1212" operator="equal">
      <formula>"Meta Conseguida"</formula>
    </cfRule>
    <cfRule type="cellIs" dxfId="4341" priority="1213" operator="equal">
      <formula>"Meta non Conseguida"</formula>
    </cfRule>
  </conditionalFormatting>
  <conditionalFormatting sqref="P46">
    <cfRule type="cellIs" dxfId="4340" priority="445" operator="equal">
      <formula>"Meta Totalmente Alcanzada"</formula>
    </cfRule>
    <cfRule type="cellIs" dxfId="4339" priority="446" operator="equal">
      <formula>"Meta Parcialmente Alcanzada"</formula>
    </cfRule>
    <cfRule type="cellIs" dxfId="4338" priority="447" operator="equal">
      <formula>"Ningunha Meta Alcanzada"</formula>
    </cfRule>
  </conditionalFormatting>
  <conditionalFormatting sqref="P47">
    <cfRule type="cellIs" dxfId="4337" priority="1309" operator="equal">
      <formula>"Meta noN Conseguida"</formula>
    </cfRule>
  </conditionalFormatting>
  <conditionalFormatting sqref="P47:P53">
    <cfRule type="cellIs" dxfId="4336" priority="616" operator="equal">
      <formula>"Introducir resultado"</formula>
    </cfRule>
    <cfRule type="cellIs" dxfId="4335" priority="617" operator="equal">
      <formula>"Meta Conseguida"</formula>
    </cfRule>
  </conditionalFormatting>
  <conditionalFormatting sqref="P48:P53">
    <cfRule type="cellIs" dxfId="4334" priority="618" operator="equal">
      <formula>"Meta non Conseguida"</formula>
    </cfRule>
  </conditionalFormatting>
  <conditionalFormatting sqref="P54">
    <cfRule type="cellIs" dxfId="4333" priority="331" operator="equal">
      <formula>"Meta Totalmente Alcanzada"</formula>
    </cfRule>
    <cfRule type="cellIs" dxfId="4332" priority="332" operator="equal">
      <formula>"Meta Parcialmente Alcanzada"</formula>
    </cfRule>
    <cfRule type="cellIs" dxfId="4331" priority="333" operator="equal">
      <formula>"Ningunha Meta Alcanzada"</formula>
    </cfRule>
  </conditionalFormatting>
  <conditionalFormatting sqref="P55:P58">
    <cfRule type="cellIs" dxfId="4330" priority="1259" operator="equal">
      <formula>"Introducir resultado"</formula>
    </cfRule>
    <cfRule type="cellIs" dxfId="4329" priority="1260" operator="equal">
      <formula>"Meta Conseguida"</formula>
    </cfRule>
    <cfRule type="cellIs" dxfId="4328" priority="1261" operator="equal">
      <formula>"Meta non Conseguida"</formula>
    </cfRule>
  </conditionalFormatting>
  <conditionalFormatting sqref="P59">
    <cfRule type="cellIs" dxfId="4327" priority="313" operator="equal">
      <formula>"Meta Totalmente Alcanzada"</formula>
    </cfRule>
    <cfRule type="cellIs" dxfId="4326" priority="314" operator="equal">
      <formula>"Meta Parcialmente Alcanzada"</formula>
    </cfRule>
    <cfRule type="cellIs" dxfId="4325" priority="315" operator="equal">
      <formula>"Ningunha Meta Alcanzada"</formula>
    </cfRule>
  </conditionalFormatting>
  <conditionalFormatting sqref="P60:P64">
    <cfRule type="cellIs" dxfId="4324" priority="985" operator="equal">
      <formula>"Introducir resultado"</formula>
    </cfRule>
    <cfRule type="cellIs" dxfId="4323" priority="986" operator="equal">
      <formula>"Meta Conseguida"</formula>
    </cfRule>
    <cfRule type="cellIs" dxfId="4322" priority="987" operator="equal">
      <formula>"Meta non Conseguida"</formula>
    </cfRule>
  </conditionalFormatting>
  <conditionalFormatting sqref="P65">
    <cfRule type="cellIs" dxfId="4321" priority="295" operator="equal">
      <formula>"Meta Totalmente Alcanzada"</formula>
    </cfRule>
    <cfRule type="cellIs" dxfId="4320" priority="296" operator="equal">
      <formula>"Meta Parcialmente Alcanzada"</formula>
    </cfRule>
    <cfRule type="cellIs" dxfId="4319" priority="297" operator="equal">
      <formula>"Ningunha Meta Alcanzada"</formula>
    </cfRule>
  </conditionalFormatting>
  <conditionalFormatting sqref="P66:P69">
    <cfRule type="cellIs" dxfId="4318" priority="1200" operator="equal">
      <formula>"Meta Conseguida"</formula>
    </cfRule>
    <cfRule type="cellIs" dxfId="4317" priority="1201" operator="equal">
      <formula>"Meta non Conseguida"</formula>
    </cfRule>
  </conditionalFormatting>
  <conditionalFormatting sqref="P66:P74">
    <cfRule type="cellIs" dxfId="4316" priority="970" operator="equal">
      <formula>"Introducir resultado"</formula>
    </cfRule>
  </conditionalFormatting>
  <conditionalFormatting sqref="P70">
    <cfRule type="cellIs" dxfId="4315" priority="983" operator="equal">
      <formula>"Indicador Completado"</formula>
    </cfRule>
    <cfRule type="cellIs" dxfId="4314" priority="984" operator="equal">
      <formula>"Meta no Conseguida"</formula>
    </cfRule>
  </conditionalFormatting>
  <conditionalFormatting sqref="P71">
    <cfRule type="cellIs" dxfId="4313" priority="977" operator="equal">
      <formula>"Meta Conseguida"</formula>
    </cfRule>
    <cfRule type="cellIs" dxfId="4312" priority="978" operator="equal">
      <formula>"Meta non Conseguida"</formula>
    </cfRule>
  </conditionalFormatting>
  <conditionalFormatting sqref="P72">
    <cfRule type="cellIs" dxfId="4311" priority="980" operator="equal">
      <formula>"Indicador Completado"</formula>
    </cfRule>
    <cfRule type="cellIs" dxfId="4310" priority="981" operator="equal">
      <formula>"Meta no Conseguida"</formula>
    </cfRule>
  </conditionalFormatting>
  <conditionalFormatting sqref="P73:P74">
    <cfRule type="cellIs" dxfId="4309" priority="971" operator="equal">
      <formula>"Meta Conseguida"</formula>
    </cfRule>
    <cfRule type="cellIs" dxfId="4308" priority="972" operator="equal">
      <formula>"Meta non Conseguida"</formula>
    </cfRule>
  </conditionalFormatting>
  <conditionalFormatting sqref="P75">
    <cfRule type="cellIs" dxfId="4307" priority="277" operator="equal">
      <formula>"Meta Totalmente Alcanzada"</formula>
    </cfRule>
    <cfRule type="cellIs" dxfId="4306" priority="278" operator="equal">
      <formula>"Meta Parcialmente Alcanzada"</formula>
    </cfRule>
    <cfRule type="cellIs" dxfId="4305" priority="279" operator="equal">
      <formula>"Ningunha Meta Alcanzada"</formula>
    </cfRule>
  </conditionalFormatting>
  <conditionalFormatting sqref="P76:P81">
    <cfRule type="cellIs" dxfId="4304" priority="964" operator="equal">
      <formula>"Introducir resultado"</formula>
    </cfRule>
    <cfRule type="cellIs" dxfId="4303" priority="965" operator="equal">
      <formula>"Meta Conseguida"</formula>
    </cfRule>
    <cfRule type="cellIs" dxfId="4302" priority="966" operator="equal">
      <formula>"Meta non Conseguida"</formula>
    </cfRule>
  </conditionalFormatting>
  <conditionalFormatting sqref="P82">
    <cfRule type="cellIs" dxfId="4301" priority="259" operator="equal">
      <formula>"Meta Totalmente Alcanzada"</formula>
    </cfRule>
    <cfRule type="cellIs" dxfId="4300" priority="260" operator="equal">
      <formula>"Meta Parcialmente Alcanzada"</formula>
    </cfRule>
    <cfRule type="cellIs" dxfId="4299" priority="261" operator="equal">
      <formula>"Ningunha Meta Alcanzada"</formula>
    </cfRule>
  </conditionalFormatting>
  <conditionalFormatting sqref="P83:P86">
    <cfRule type="cellIs" dxfId="4298" priority="1152" operator="equal">
      <formula>"Meta Conseguida"</formula>
    </cfRule>
    <cfRule type="cellIs" dxfId="4297" priority="1153" operator="equal">
      <formula>"Meta non Conseguida"</formula>
    </cfRule>
  </conditionalFormatting>
  <conditionalFormatting sqref="P83:P88">
    <cfRule type="cellIs" dxfId="4296" priority="946" operator="equal">
      <formula>"Introducir resultado"</formula>
    </cfRule>
  </conditionalFormatting>
  <conditionalFormatting sqref="P87:P88">
    <cfRule type="cellIs" dxfId="4295" priority="947" operator="equal">
      <formula>"Indicador Completado"</formula>
    </cfRule>
    <cfRule type="cellIs" dxfId="4294" priority="948" operator="equal">
      <formula>"Meta no Conseguida"</formula>
    </cfRule>
  </conditionalFormatting>
  <conditionalFormatting sqref="P92">
    <cfRule type="cellIs" dxfId="4293" priority="16" operator="equal">
      <formula>"Meta Totalmente Alcanzada"</formula>
    </cfRule>
    <cfRule type="cellIs" dxfId="4292" priority="17" operator="equal">
      <formula>"Meta Parcialmente Alcanzada"</formula>
    </cfRule>
    <cfRule type="cellIs" dxfId="4291" priority="18" operator="equal">
      <formula>"Ningunha Meta Alcanzada"</formula>
    </cfRule>
  </conditionalFormatting>
  <conditionalFormatting sqref="P93:P97">
    <cfRule type="cellIs" dxfId="4290" priority="34" operator="equal">
      <formula>"Introducir resultado"</formula>
    </cfRule>
    <cfRule type="cellIs" dxfId="4289" priority="35" operator="equal">
      <formula>"Meta Conseguida"</formula>
    </cfRule>
    <cfRule type="cellIs" dxfId="4288" priority="36" operator="equal">
      <formula>"Meta non Conseguida"</formula>
    </cfRule>
  </conditionalFormatting>
  <conditionalFormatting sqref="Q113">
    <cfRule type="cellIs" dxfId="4287" priority="601" operator="equal">
      <formula>"Introducir resultado"</formula>
    </cfRule>
    <cfRule type="cellIs" dxfId="4286" priority="602" operator="equal">
      <formula>"Meta Conseguida"</formula>
    </cfRule>
    <cfRule type="cellIs" dxfId="4285" priority="603" operator="equal">
      <formula>"Meta non Conseguida"</formula>
    </cfRule>
  </conditionalFormatting>
  <conditionalFormatting sqref="U113">
    <cfRule type="cellIs" dxfId="4284" priority="598" operator="equal">
      <formula>"Introducir resultado"</formula>
    </cfRule>
    <cfRule type="cellIs" dxfId="4283" priority="599" operator="equal">
      <formula>"Meta Conseguida"</formula>
    </cfRule>
    <cfRule type="cellIs" dxfId="4282" priority="600" operator="equal">
      <formula>"Meta non Conseguida"</formula>
    </cfRule>
  </conditionalFormatting>
  <hyperlinks>
    <hyperlink ref="D19" r:id="rId1" display="https://www.uvigo.gal/universidade/calidade/programas-calidade/docencia/programa-docentia" xr:uid="{00000000-0004-0000-0200-000000000000}"/>
    <hyperlink ref="D31" r:id="rId2" display="https://secretaria.uvigo.gal/uv/web/transparencia/informe/show/5/51/64" xr:uid="{00000000-0004-0000-0200-000001000000}"/>
    <hyperlink ref="D34" r:id="rId3" display="https://secretaria.uvigo.gal/uv/web/transparencia/informe/show/5/51/64" xr:uid="{00000000-0004-0000-02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P97"/>
  <sheetViews>
    <sheetView zoomScale="70" zoomScaleNormal="70" workbookViewId="0">
      <pane ySplit="5" topLeftCell="A42" activePane="bottomLeft" state="frozen"/>
      <selection pane="bottomLeft" activeCell="F52" sqref="F52"/>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393</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120</v>
      </c>
      <c r="G7" s="244">
        <v>99</v>
      </c>
      <c r="H7" s="485" t="str">
        <f>+IF(AND(ISBLANK(F7),ISBLANK(G7)),"Introducir Meta e Resultado",IF(ISBLANK(F7),"Indicador Sen Meta",IF(ISBLANK(G7),"Introducir Resultado",IF(G7&gt;=F7,"Meta Conseguida","Meta Non Conseguida"))))</f>
        <v>Meta Non Conseguida</v>
      </c>
      <c r="J7" s="243">
        <v>120</v>
      </c>
      <c r="K7" s="244">
        <v>111</v>
      </c>
      <c r="L7" s="485" t="str">
        <f>+IF(AND(ISBLANK(J7),ISBLANK(K7)),"Introducir Meta e Resultado",IF(ISBLANK(J7),"Indicador Sen Meta",IF(ISBLANK(K7),"Introducir Resultado",IF(K7&gt;=J7,"Meta Conseguida","Meta Non Conseguida"))))</f>
        <v>Meta Non Conseguida</v>
      </c>
      <c r="N7" s="243"/>
      <c r="O7" s="244"/>
      <c r="P7" s="485" t="str">
        <f>+IF(AND(ISBLANK(N7),ISBLANK(O7)),"Introducir Meta e Resultado",IF(ISBLANK(N7),"Indicador Sen Meta",IF(ISBLANK(O7),"Introducir Resultado",IF(O7&gt;=N7,"Meta Conseguida","Meta Non Conseguida"))))</f>
        <v>Introducir Meta e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2</v>
      </c>
      <c r="O8" s="495">
        <f>+COUNTIF(P9:P10,"Meta Conseguida")</f>
        <v>0</v>
      </c>
      <c r="P8" s="488" t="str">
        <f>+IF(COUNTA(N9:N10)=0,"Indicador Sen Meta",IF(O8=2,"Meta Totalmente Alcanzada",IF(O9=0,"Introducir Resultado",IF(O8=0,"Ningunha Meta Alcanzada",IF(O8&gt;0,"Meta Parcialmente Alcanzada")))))</f>
        <v>Introducir Resultado</v>
      </c>
    </row>
    <row r="9" spans="1:16" ht="51">
      <c r="A9" s="55" t="s">
        <v>154</v>
      </c>
      <c r="B9" s="64" t="s">
        <v>155</v>
      </c>
      <c r="C9" s="64" t="s">
        <v>152</v>
      </c>
      <c r="D9" s="299" t="s">
        <v>156</v>
      </c>
      <c r="E9" s="353">
        <v>1</v>
      </c>
      <c r="F9" s="245"/>
      <c r="G9" s="246">
        <v>31</v>
      </c>
      <c r="H9" s="86" t="str">
        <f>+IF(AND(ISBLANK(F9),ISBLANK(G9)),"Introducir Meta e Resultado",IF(ISBLANK(F9),"Introducir Meta",IF(ISBLANK(G9),"Introducir Resultado",IF(G9&gt;=F9,"Meta Conseguida","Meta Non Conseguida"))))</f>
        <v>Introducir Meta</v>
      </c>
      <c r="J9" s="245"/>
      <c r="K9" s="246">
        <v>25</v>
      </c>
      <c r="L9" s="86" t="str">
        <f>+IF(AND(ISBLANK(J9),ISBLANK(K9)),"Introducir Meta e Resultado",IF(ISBLANK(J9),"Introducir Meta",IF(ISBLANK(K9),"Introducir Resultado",IF(K9&gt;=J9,"Meta Conseguida","Meta Non Conseguida"))))</f>
        <v>Introducir Meta</v>
      </c>
      <c r="N9" s="245">
        <v>30</v>
      </c>
      <c r="O9" s="246"/>
      <c r="P9" s="86" t="str">
        <f>+IF(AND(ISBLANK(N9),ISBLANK(O9)),"Introducir Meta e Resultado",IF(ISBLANK(N9),"Introducir Meta",IF(ISBLANK(O9),"Introducir Resultado",IF(O9&gt;=N9,"Meta Conseguida","Meta Non Conseguida"))))</f>
        <v>Introducir Resultado</v>
      </c>
    </row>
    <row r="10" spans="1:16" ht="51">
      <c r="A10" s="56" t="s">
        <v>157</v>
      </c>
      <c r="B10" s="63" t="s">
        <v>158</v>
      </c>
      <c r="C10" s="63" t="s">
        <v>152</v>
      </c>
      <c r="D10" s="350" t="s">
        <v>159</v>
      </c>
      <c r="E10" s="354">
        <v>1</v>
      </c>
      <c r="F10" s="247"/>
      <c r="G10" s="246">
        <f>+IFERROR(G$9/G$87,0)</f>
        <v>7.4340527577937646E-2</v>
      </c>
      <c r="H10" s="87" t="str">
        <f>+IF(AND(ISBLANK(F10),ISBLANK(G10)),"Introducir Meta e Resultado",IF(ISBLANK(F10),"Introducir Meta",IF(ISBLANK(G10),"Introducir Resultado",IF(G10&gt;=F10,"Meta Conseguida","Meta Non Conseguida"))))</f>
        <v>Introducir Meta</v>
      </c>
      <c r="J10" s="247"/>
      <c r="K10" s="246">
        <f>+IFERROR(K$9/K$87,0)</f>
        <v>6.2972292191435769E-2</v>
      </c>
      <c r="L10" s="87" t="str">
        <f>+IF(AND(ISBLANK(J10),ISBLANK(K10)),"Introducir Meta e Resultado",IF(ISBLANK(J10),"Introducir Meta",IF(ISBLANK(K10),"Introducir Resultado",IF(K10&gt;=J10,"Meta Conseguida","Meta Non Conseguida"))))</f>
        <v>Introducir Meta</v>
      </c>
      <c r="N10" s="247">
        <v>0.08</v>
      </c>
      <c r="O10" s="246"/>
      <c r="P10" s="87" t="str">
        <f>+IF(AND(ISBLANK(N10),ISBLANK(O10)),"Introducir Meta e Resultado",IF(ISBLANK(N10),"Introducir Meta",IF(ISBLANK(O10),"Introducir Resultado",IF(O10&gt;=N10,"Meta Conseguida","Meta Non Conseguida"))))</f>
        <v>Introducir Resultado</v>
      </c>
    </row>
    <row r="11" spans="1:16" ht="38.25">
      <c r="A11" s="99" t="s">
        <v>160</v>
      </c>
      <c r="B11" s="93" t="s">
        <v>161</v>
      </c>
      <c r="C11" s="93" t="s">
        <v>162</v>
      </c>
      <c r="D11" s="310" t="s">
        <v>163</v>
      </c>
      <c r="E11" s="351">
        <v>3</v>
      </c>
      <c r="F11" s="271">
        <f>+G11+COUNTIF(H$7:H$10,"Meta non Conseguida")+COUNTIF(H$12:H$95,"Meta non Conseguida")</f>
        <v>17</v>
      </c>
      <c r="G11" s="277">
        <f>+COUNTIF(H$6:H$10,"Meta Conseguida")+COUNTIF(H$12:H$95,"Meta Conseguida")</f>
        <v>11</v>
      </c>
      <c r="H11" s="280">
        <f>+IFERROR(G11/F11,"Introducir Meta")</f>
        <v>0.6470588235294118</v>
      </c>
      <c r="J11" s="271">
        <f>+K11+COUNTIF(L$7:L$10,"Meta non Conseguida")+COUNTIF(L$12:L$95,"Meta non Conseguida")</f>
        <v>17</v>
      </c>
      <c r="K11" s="277">
        <f>+COUNTIF(L$6:L$10,"Meta Conseguida")+COUNTIF(L$12:L$95,"Meta Conseguida")</f>
        <v>10</v>
      </c>
      <c r="L11" s="86" t="str">
        <f>+IF(AND(ISBLANK(J11),ISBLANK(K11)),"Introducir Meta e Resultado",IF(ISBLANK(J11),"Introducir Meta",IF(ISBLANK(K11),"Introducir Resultado",IF(K11&gt;=J11,"Meta Conseguida","Meta Non Conseguida"))))</f>
        <v>Meta Non Conseguida</v>
      </c>
      <c r="N11" s="271">
        <f>+O11+COUNTIF(P$7:P$10,"Meta non Conseguida")+COUNTIF(P$12:P$95,"Meta non Conseguida")</f>
        <v>2</v>
      </c>
      <c r="O11" s="277">
        <f>+COUNTIF(P$6:P$10,"Meta Conseguida")+COUNTIF(P$12:P$95,"Meta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437">
        <v>21</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15</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0.28767123287671231</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0.2</v>
      </c>
      <c r="O14" s="296"/>
      <c r="P14" s="87" t="str">
        <f>+IF(AND(ISBLANK(N14),ISBLANK(O14)),"Introducir Meta e Resultado",IF(ISBLANK(N14),"Introducir Meta",IF(ISBLANK(O14),"Introducir Resultado",IF(O14&gt;=N14,"Meta Conseguida","Meta Non Conseguida"))))</f>
        <v>Introducir Resultado</v>
      </c>
    </row>
    <row r="15" spans="1:16" ht="37.5">
      <c r="A15" s="99" t="s">
        <v>174</v>
      </c>
      <c r="B15" s="93" t="s">
        <v>175</v>
      </c>
      <c r="C15" s="93" t="s">
        <v>166</v>
      </c>
      <c r="D15" s="590" t="s">
        <v>176</v>
      </c>
      <c r="E15" s="356">
        <v>4</v>
      </c>
      <c r="F15" s="241" t="s">
        <v>49</v>
      </c>
      <c r="G15" s="224">
        <v>6.25E-2</v>
      </c>
      <c r="H15" s="91" t="str">
        <f>+IF(ISBLANK(G15),"Introducir Resultado","Resultado Introducido")</f>
        <v>Resultado Introducido</v>
      </c>
      <c r="J15" s="241" t="s">
        <v>49</v>
      </c>
      <c r="K15" s="224">
        <v>0.47169811320754718</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5"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5"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5"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10</v>
      </c>
      <c r="H17" s="86" t="str">
        <f>+IF(AND(ISBLANK(F17),ISBLANK(G17)),"Introducir Meta e Resultado",IF(ISBLANK(F17),"Introducir Meta",IF(ISBLANK(G17),"Introducir Resultado",IF(G17&gt;=F17,"Meta Conseguida","Meta Non Conseguida"))))</f>
        <v>Introducir Meta</v>
      </c>
      <c r="I17" s="2"/>
      <c r="J17" s="245"/>
      <c r="K17" s="246">
        <v>12</v>
      </c>
      <c r="L17" s="86" t="str">
        <f>+IF(AND(ISBLANK(J17),ISBLANK(K17)),"Introducir Meta e Resultado",IF(ISBLANK(J17),"Introducir Meta",IF(ISBLANK(K17),"Introducir Resultado",IF(K17&gt;=J17,"Meta Conseguida","Meta Non Conseguida"))))</f>
        <v>Introducir Meta</v>
      </c>
      <c r="M17" s="565"/>
      <c r="N17" s="245">
        <v>8</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0.13698630136986301</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0.08</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10</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10</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0.13698630136986301</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0.1</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4</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5</v>
      </c>
      <c r="K24" s="305">
        <f>+COUNTIF(L25:L36,"Meta Conseguida")</f>
        <v>5</v>
      </c>
      <c r="L24" s="488" t="str">
        <f>+IF((K24+J24)=0,"Introducir Meta e Resultado",IF(COUNTA(K25:K30)=0,"Indicador Sen Resultados",IF(K24=0,"Ningunha Meta Alcanzada",IF(K24&gt;=J24,"Meta Totalmente Alcanzada",IF(K24&gt;0,"Meta Parcialmente Alcanzada")))))</f>
        <v>Meta Totalmente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0.5</v>
      </c>
      <c r="G25" s="255">
        <v>0.53846153846153799</v>
      </c>
      <c r="H25" s="86" t="str">
        <f>+IF(AND(ISBLANK(F25),ISBLANK(G25)),"Introducir Meta e Resultado",IF(ISBLANK(F25),"Introducir Meta",IF(ISBLANK(G25),"Introducir Resultado",IF(G25&gt;=F25,"Meta Conseguida","Meta Non Conseguida"))))</f>
        <v>Meta Conseguida</v>
      </c>
      <c r="J25" s="250">
        <v>0.5</v>
      </c>
      <c r="K25" s="255">
        <v>0.5</v>
      </c>
      <c r="L25" s="86" t="str">
        <f>+IF(AND(ISBLANK(J25),ISBLANK(K25)),"Introducir Meta e Resultado",IF(ISBLANK(J25),"Introducir Meta",IF(ISBLANK(K25),"Introducir Resultado",IF(K25&gt;=J25,"Meta Conseguida","Meta Non Conseguida"))))</f>
        <v>Meta Conseguida</v>
      </c>
      <c r="N25" s="250">
        <v>0.5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0.2</v>
      </c>
      <c r="G26" s="255">
        <v>0.23529411764705899</v>
      </c>
      <c r="H26" s="86" t="str">
        <f>+IF(AND(ISBLANK(F26),ISBLANK(G26)),"Introducir Meta e Resultado",IF(ISBLANK(F26),"Introducir Meta",IF(ISBLANK(G26),"Introducir Resultado",IF(G26&lt;=F26,"Meta Conseguida","Meta Non Conseguida"))))</f>
        <v>Meta Non Conseguida</v>
      </c>
      <c r="I26" s="565"/>
      <c r="J26" s="256">
        <v>0.2</v>
      </c>
      <c r="K26" s="255">
        <v>9.7560975609756101E-2</v>
      </c>
      <c r="L26" s="86" t="str">
        <f>+IF(AND(ISBLANK(J26),ISBLANK(K26)),"Introducir Meta e Resultado",IF(ISBLANK(J26),"Introducir Meta",IF(ISBLANK(K26),"Introducir Resultado",IF(K26&lt;=J26,"Meta Conseguida","Meta Non Conseguida"))))</f>
        <v>Meta Conseguida</v>
      </c>
      <c r="N26" s="256">
        <v>0.2</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0.91613509873186105</v>
      </c>
      <c r="H27" s="86" t="str">
        <f t="shared" ref="H27:H32" si="0">+IF(AND(ISBLANK(F27),ISBLANK(G27)),"Introducir Meta e Resultado",IF(ISBLANK(F27),"Introducir Meta",IF(ISBLANK(G27),"Introducir Resultado",IF(G27&gt;=F27,"Meta Conseguida","Meta Non Conseguida"))))</f>
        <v>Meta Conseguida</v>
      </c>
      <c r="J27" s="250">
        <v>0.9</v>
      </c>
      <c r="K27" s="255">
        <v>0.90638016528925602</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0.80968766543144499</v>
      </c>
      <c r="H28" s="86" t="str">
        <f t="shared" si="0"/>
        <v>Meta Conseguida</v>
      </c>
      <c r="J28" s="250">
        <v>0.8</v>
      </c>
      <c r="K28" s="255">
        <v>0.81552076242341698</v>
      </c>
      <c r="L28" s="86" t="str">
        <f>+IF(AND(ISBLANK(J28),ISBLANK(K28)),"Introducir Meta e Resultado",IF(ISBLANK(J28),"Introducir Meta",IF(ISBLANK(K28),"Introducir Resultado",IF(K28&gt;=J28,"Meta Conseguida","Meta Non Conseguida"))))</f>
        <v>Meta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0.885383502170767</v>
      </c>
      <c r="H29" s="86" t="str">
        <f t="shared" si="0"/>
        <v>Meta Conseguida</v>
      </c>
      <c r="J29" s="250">
        <v>0.8</v>
      </c>
      <c r="K29" s="255">
        <v>0.89684084443779</v>
      </c>
      <c r="L29" s="86" t="str">
        <f>+IF(AND(ISBLANK(J29),ISBLANK(K29)),"Introducir Meta e Resultado",IF(ISBLANK(J29),"Introducir Meta",IF(ISBLANK(K29),"Introducir Resultado",IF(K29&gt;=J29,"Meta Conseguida","Meta Non Conseguida"))))</f>
        <v>Meta Conseguida</v>
      </c>
      <c r="N29" s="250">
        <v>0.7</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0.91450502911593401</v>
      </c>
      <c r="H30" s="86" t="str">
        <f t="shared" si="0"/>
        <v>Introducir Meta</v>
      </c>
      <c r="J30" s="250"/>
      <c r="K30" s="255">
        <v>0.90932607215793104</v>
      </c>
      <c r="L30" s="86" t="str">
        <f>+IF(AND(ISBLANK(J30),ISBLANK(K30)),"Introducir Meta e Resultado",IF(ISBLANK(J30),"Introducir Meta",IF(ISBLANK(K30),"Introducir Resultado",IF(K30&gt;=J30,"Meta Conseguida","Meta Non Conseguida"))))</f>
        <v>Introducir Meta</v>
      </c>
      <c r="N30" s="250">
        <v>0.9</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+IFERROR(MIN('Anexos 1'!$Z$6:$Z$200),"----")</f>
        <v>0.125</v>
      </c>
      <c r="H32" s="86" t="str">
        <f t="shared" si="0"/>
        <v>Introducir Meta</v>
      </c>
      <c r="J32" s="250"/>
      <c r="K32" s="255">
        <v>0.32</v>
      </c>
      <c r="L32" s="86" t="str">
        <f>+IF(AND(ISBLANK(J32),ISBLANK(K32)),"Introducir Meta e Resultado",IF(ISBLANK(J32),"Introducir Meta",IF(ISBLANK(K32),"Introducir Resultado",IF(K32&gt;=J32,"Meta Conseguida","Meta Non Conseguida"))))</f>
        <v>Introducir Meta</v>
      </c>
      <c r="N32" s="255"/>
      <c r="O32" s="255">
        <f>+IFERROR(MIN('Anexos 3'!$Z$6:$Z$200),"----")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1'!$AD$3</f>
        <v>0</v>
      </c>
      <c r="H33" s="86" t="str">
        <f>+IF(AND(ISBLANK(F33),ISBLANK(G33)),"Introducir Meta e Resultado",IF(ISBLANK(F33),"Introducir Meta",IF(ISBLANK(G33),"Introducir Resultado",IF(G33&gt;=F33,"Meta Conseguida","Meta Non Conseguida"))))</f>
        <v>Introducir Meta</v>
      </c>
      <c r="I33" s="565"/>
      <c r="J33" s="259"/>
      <c r="K33" s="255">
        <f>+'Anexos 2'!$AD$3</f>
        <v>0</v>
      </c>
      <c r="L33" s="86" t="str">
        <f>+IF(AND(ISBLANK(J33),ISBLANK(K33)),"Introducir Meta e Resultado",IF(ISBLANK(J33),"Introducir Meta",IF(ISBLANK(K33),"Introducir Resultado",IF(K33&gt;=J33,"Meta Conseguida","Meta Non Conseguida"))))</f>
        <v>Introducir Meta</v>
      </c>
      <c r="N33" s="255"/>
      <c r="O33" s="255">
        <f>+'Anexos 3'!$AD$3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+IFERROR(MIN('Anexos 1'!$Y$6:$Y$200),"----")</f>
        <v>0.33333333333333298</v>
      </c>
      <c r="H35" s="86" t="str">
        <f>+IF(AND(ISBLANK(F35),ISBLANK(G35)),"Introducir Meta e Resultado",IF(ISBLANK(F35),"Introducir Meta",IF(ISBLANK(G35),"Introducir Resultado",IF(G35&gt;=F35,"Meta Conseguida","Meta Non Conseguida"))))</f>
        <v>Introducir Meta</v>
      </c>
      <c r="I35" s="565"/>
      <c r="J35" s="250"/>
      <c r="K35" s="255">
        <v>0.36</v>
      </c>
      <c r="L35" s="86" t="str">
        <f>+IF(AND(ISBLANK(J35),ISBLANK(K35)),"Introducir Meta e Resultado",IF(ISBLANK(J35),"Introducir Meta",IF(ISBLANK(K35),"Introducir Resultado",IF(K35&gt;=J35,"Meta Conseguida","Meta Non Conseguida"))))</f>
        <v>Introducir Meta</v>
      </c>
      <c r="N35" s="250"/>
      <c r="O35" s="255">
        <f>+IFERROR(MIN('Anexos 3'!$Y$6:$Y$200),"----")</f>
        <v>0</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259"/>
      <c r="G36" s="255">
        <f>+'Anexos 1'!$AC$3</f>
        <v>0</v>
      </c>
      <c r="H36" s="86" t="str">
        <f>+IF(AND(ISBLANK(F36),ISBLANK(G36)),"Introducir Meta e Resultado",IF(ISBLANK(F36),"Introducir Meta",IF(ISBLANK(G36),"Introducir Resultado",IF(G36&gt;=F36,"Meta Conseguida","Meta Non Conseguida"))))</f>
        <v>Introducir Meta</v>
      </c>
      <c r="I36" s="565"/>
      <c r="J36" s="259"/>
      <c r="K36" s="255">
        <f>+'Anexos 2'!$AC$3</f>
        <v>0</v>
      </c>
      <c r="L36" s="86" t="str">
        <f>+IF(AND(ISBLANK(J36),ISBLANK(K36)),"Introducir Meta e Resultado",IF(ISBLANK(J36),"Introducir Meta",IF(ISBLANK(K36),"Introducir Resultado",IF(K36&gt;=J36,"Meta Conseguida","Meta Non Conseguida"))))</f>
        <v>Introducir Meta</v>
      </c>
      <c r="N36" s="259"/>
      <c r="O36" s="255">
        <f>+'Anexos 3'!$AC$3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2</v>
      </c>
      <c r="H37" s="488" t="str">
        <f>+IF(COUNTA(F38:F40)=0,"Indicador Sen Meta",IF(COUNTA(G38:G40)=0,"Indicador Sen Resultados",IF(G37=0,"Ningunha Meta Alcanzada",IF(G37&gt;=F37,"Meta Totalmente Alcanzada",IF(G37&gt;0,"Meta Parcialmente Alcanzada")))))</f>
        <v>Meta Parcialmente Alcanzada</v>
      </c>
      <c r="I37" s="565"/>
      <c r="J37" s="496">
        <f>+COUNTA(J38:J40)</f>
        <v>3</v>
      </c>
      <c r="K37" s="497">
        <f>+COUNTIF(L38:L40,"Meta Conseguida")</f>
        <v>2</v>
      </c>
      <c r="L37" s="488" t="str">
        <f>+IF(COUNTA(J38:J40)=0,"Indicador Sen Meta",IF(COUNTA(K38:K40)=0,"Indicador Sen Resultados",IF(K37=0,"Ningunha Meta Alcanzada",IF(K37&gt;=J37,"Meta Totalmente Alcanzada",IF(K37&gt;0,"Meta Parcialmente Alcanzada")))))</f>
        <v>Meta Parcialmente Alcanzada</v>
      </c>
      <c r="N37" s="496">
        <f>+COUNTA(N38:N40)</f>
        <v>3</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1</v>
      </c>
      <c r="G38" s="255">
        <v>0.80833333333333302</v>
      </c>
      <c r="H38" s="86" t="str">
        <f>+IF(AND(ISBLANK(F38),ISBLANK(G38)),"Introducir Meta e Resultado",IF(ISBLANK(F38),"Introducir Meta",IF(ISBLANK(G38),"Introducir Resultado",IF(G38&gt;=F38,"Meta Conseguida","Meta Non Conseguida"))))</f>
        <v>Meta Non Conseguida</v>
      </c>
      <c r="J38" s="250">
        <v>1</v>
      </c>
      <c r="K38" s="255">
        <v>0.8</v>
      </c>
      <c r="L38" s="86" t="str">
        <f>+IF(AND(ISBLANK(J38),ISBLANK(K38)),"Introducir Meta e Resultado",IF(ISBLANK(J38),"Introducir Meta",IF(ISBLANK(K38),"Introducir Resultado",IF(K38&gt;=J38,"Meta Conseguida","Meta Non Conseguida"))))</f>
        <v>Meta Non Conseguida</v>
      </c>
      <c r="N38" s="250">
        <v>0.8</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v>0.9</v>
      </c>
      <c r="G39" s="255">
        <v>1.1583333333333301</v>
      </c>
      <c r="H39" s="86" t="str">
        <f>+IF(AND(ISBLANK(F39),ISBLANK(G39)),"Introducir Meta e Resultado",IF(ISBLANK(F39),"Introducir Meta",IF(ISBLANK(G39),"Introducir Resultado",IF(G39&gt;=F39,"Meta Conseguida","Meta Non Conseguida"))))</f>
        <v>Meta Conseguida</v>
      </c>
      <c r="J39" s="250">
        <v>0.9</v>
      </c>
      <c r="K39" s="477">
        <v>1.0417000000000001</v>
      </c>
      <c r="L39" s="86" t="str">
        <f>+IF(AND(ISBLANK(J39),ISBLANK(K39)),"Introducir Meta e Resultado",IF(ISBLANK(J39),"Introducir Meta",IF(ISBLANK(K39),"Introducir Resultado",IF(K39&gt;=J39,"Meta Conseguida","Meta Non Conseguida"))))</f>
        <v>Meta Conseguida</v>
      </c>
      <c r="N39" s="250">
        <v>0.9</v>
      </c>
      <c r="O39" s="255"/>
      <c r="P39" s="86" t="str">
        <f>+IF(AND(ISBLANK(N39),ISBLANK(O39)),"Introducir Meta e Resultado",IF(ISBLANK(N39),"Introducir Meta",IF(ISBLANK(O39),"Introducir Resultado",IF(O39&gt;=N39,"Meta Conseguida","Meta Non Conseguida"))))</f>
        <v>Introducir Resultado</v>
      </c>
    </row>
    <row r="40" spans="1:16" ht="51">
      <c r="A40" s="52" t="s">
        <v>251</v>
      </c>
      <c r="B40" s="89" t="s">
        <v>252</v>
      </c>
      <c r="C40" s="89" t="s">
        <v>148</v>
      </c>
      <c r="D40" s="306" t="s">
        <v>253</v>
      </c>
      <c r="E40" s="358">
        <v>7</v>
      </c>
      <c r="F40" s="250">
        <v>0.7</v>
      </c>
      <c r="G40" s="255">
        <v>0.90721649484536104</v>
      </c>
      <c r="H40" s="86" t="str">
        <f>+IF(AND(ISBLANK(F40),ISBLANK(G40)),"Introducir Meta e Resultado",IF(ISBLANK(F40),"Introducir Meta",IF(ISBLANK(G40),"Introducir Resultado",IF(G40&gt;=F40,"Meta Conseguida","Meta Non Conseguida"))))</f>
        <v>Meta Conseguida</v>
      </c>
      <c r="J40" s="250">
        <v>0.7</v>
      </c>
      <c r="K40" s="477">
        <v>0.91669999999999996</v>
      </c>
      <c r="L40" s="86" t="str">
        <f>+IF(AND(ISBLANK(J40),ISBLANK(K40)),"Introducir Meta e Resultado",IF(ISBLANK(J40),"Introducir Meta",IF(ISBLANK(K40),"Introducir Resultado",IF(K40&gt;=J40,"Meta Conseguida","Meta Non Conseguida"))))</f>
        <v>Meta Conseguida</v>
      </c>
      <c r="N40" s="250">
        <v>0.7</v>
      </c>
      <c r="O40" s="255"/>
      <c r="P40" s="86" t="str">
        <f>+IF(AND(ISBLANK(N40),ISBLANK(O40)),"Introducir Meta e Resultado",IF(ISBLANK(N40),"Introducir Meta",IF(ISBLANK(O40),"Introducir Resultado",IF(O40&gt;=N40,"Meta Conseguida","Meta Non Conseguida"))))</f>
        <v>Introducir Resultado</v>
      </c>
    </row>
    <row r="41" spans="1:16" ht="25.5">
      <c r="A41" s="99" t="s">
        <v>254</v>
      </c>
      <c r="B41" s="100" t="s">
        <v>255</v>
      </c>
      <c r="C41" s="100" t="s">
        <v>204</v>
      </c>
      <c r="D41" s="283" t="s">
        <v>256</v>
      </c>
      <c r="E41" s="360">
        <v>7</v>
      </c>
      <c r="F41" s="260" t="s">
        <v>49</v>
      </c>
      <c r="G41" s="261">
        <v>0.6</v>
      </c>
      <c r="H41" s="91" t="str">
        <f>+IF(ISBLANK(G41),"Introducir Resultado","Indicador Completado")</f>
        <v>Indicador Completado</v>
      </c>
      <c r="I41" s="565"/>
      <c r="J41" s="260" t="s">
        <v>49</v>
      </c>
      <c r="K41" s="261"/>
      <c r="L41" s="91" t="str">
        <f>+IF(ISBLANK(K41),"Introducir Resultado","Indicador Completado")</f>
        <v>Introducir Resultado</v>
      </c>
      <c r="N41" s="260" t="s">
        <v>49</v>
      </c>
      <c r="O41" s="261"/>
      <c r="P41" s="91" t="str">
        <f>+IF(ISBLANK(O41),"Introducir Resultado","Indicador Completado")</f>
        <v>Introducir Resultado</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18"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2</v>
      </c>
      <c r="H46" s="488" t="str">
        <f>+IF((G46+F46)=0,"Introducir Meta e Resultado",IF(COUNTA(G47:G51)=0,"Indicador Sen Resultados",IF(G46=0,"Ningunha Meta Alcanzada",IF(G46&gt;=F46,"Meta Totalmente Alcanzada",IF(G46&gt;0,"Meta Parcialmente Alcanzada")))))</f>
        <v>Meta Parcialmente Alcanzada</v>
      </c>
      <c r="I46" s="565"/>
      <c r="J46" s="498">
        <f>+COUNTA(J47:J51)</f>
        <v>3</v>
      </c>
      <c r="K46" s="497">
        <f>+COUNTIF(L47:L51,"Meta Conseguida")</f>
        <v>1</v>
      </c>
      <c r="L46" s="488" t="str">
        <f>+IF((K46+J46)=0,"Introducir Meta e Resultado",IF(COUNTA(K47:K51)=0,"Indicador Sen Resultados",IF(K46=0,"Ningunha Meta Alcanzada",IF(K46&gt;=J46,"Meta Totalmente Alcanzada",IF(K46&gt;0,"Meta Parcialmente Alcanzada")))))</f>
        <v>Meta Parcialmente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3.13</v>
      </c>
      <c r="H47" s="86" t="str">
        <f>+IF(AND(ISBLANK(F47),ISBLANK(G47)),"Introducir Meta e Resultado",IF(ISBLANK(F47),"Introducir Meta",IF(ISBLANK(G47),"Introducir Resultado",IF(G47&gt;=F47,"Meta Conseguida","Meta Non Conseguida"))))</f>
        <v>Meta Conseguida</v>
      </c>
      <c r="I47" s="565"/>
      <c r="J47" s="237">
        <v>3</v>
      </c>
      <c r="K47" s="435">
        <v>2.6204379562043796</v>
      </c>
      <c r="L47" s="86" t="str">
        <f>+IF(AND(ISBLANK(J47),ISBLANK(K47)),"Introducir Meta e Resultado",IF(ISBLANK(J47),"Introducir Meta",IF(ISBLANK(K47),"Introducir Resultado",IF(K47&gt;=J47,"Meta Conseguida","Meta Non Conseguida"))))</f>
        <v>Meta Non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v>3.5</v>
      </c>
      <c r="G48" s="435">
        <v>3.8387681200000001</v>
      </c>
      <c r="H48" s="86" t="str">
        <f>+IF(AND(ISBLANK(F48),ISBLANK(G48)),"Introducir Meta e Resultado",IF(ISBLANK(F48),"Introducir Meta",IF(ISBLANK(G48),"Introducir Resultado",IF(G48&gt;=F48,"Meta Conseguida","Meta Non Conseguida"))))</f>
        <v>Meta Conseguida</v>
      </c>
      <c r="I48" s="565"/>
      <c r="J48" s="264">
        <v>3.5</v>
      </c>
      <c r="K48" s="435">
        <v>4.0207667731629391</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v>3.5</v>
      </c>
      <c r="G49" s="435">
        <v>3.4668989547038329</v>
      </c>
      <c r="H49" s="86" t="str">
        <f>+IF(AND(ISBLANK(F49),ISBLANK(G49)),"Introducir Meta e Resultado",IF(ISBLANK(F49),"Introducir Meta",IF(ISBLANK(G49),"Introducir Resultado",IF(G49&gt;=F49,"Meta Conseguida","Meta Non Conseguida"))))</f>
        <v>Meta Non Conseguida</v>
      </c>
      <c r="I49" s="565"/>
      <c r="J49" s="264">
        <v>3.5</v>
      </c>
      <c r="K49" s="435">
        <v>3.0714285714285716</v>
      </c>
      <c r="L49" s="86" t="str">
        <f>+IF(AND(ISBLANK(J49),ISBLANK(K49)),"Introducir Meta e Resultado",IF(ISBLANK(J49),"Introducir Meta",IF(ISBLANK(K49),"Introducir Resultado",IF(K49&gt;=J49,"Meta Conseguida","Meta Non Conseguida"))))</f>
        <v>Meta Non Conseguida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3.0465116279069768</v>
      </c>
      <c r="H50" s="86" t="str">
        <f>+IF(AND(ISBLANK(F50),ISBLANK(G50)),"Introducir Meta e Resultado",IF(ISBLANK(F50),"Introducir Meta",IF(ISBLANK(G50),"Introducir Resultado",IF(G50&gt;=F50,"Meta Conseguida","Meta Non Conseguida"))))</f>
        <v>Introducir Meta</v>
      </c>
      <c r="I50" s="565"/>
      <c r="J50" s="264"/>
      <c r="K50" s="435">
        <v>4.666666666666667</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49</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8.25">
      <c r="A52" s="99" t="s">
        <v>280</v>
      </c>
      <c r="B52" s="100" t="s">
        <v>281</v>
      </c>
      <c r="C52" s="100" t="s">
        <v>204</v>
      </c>
      <c r="D52" s="309" t="s">
        <v>282</v>
      </c>
      <c r="E52" s="367">
        <v>7</v>
      </c>
      <c r="F52" s="266">
        <v>0.2</v>
      </c>
      <c r="G52" s="224">
        <v>0.341880341880342</v>
      </c>
      <c r="H52" s="91" t="str">
        <f>+IF(AND(ISBLANK(F52),ISBLANK(G52)),"Introducir Meta e Resultado",IF(ISBLANK(F52),"Introducir Meta",IF(ISBLANK(G52),"Introducir Resultado",IF(G52&lt;=F52,"Meta Conseguida","Meta Non Conseguida"))))</f>
        <v>Meta Non Conseguida</v>
      </c>
      <c r="I52" s="565"/>
      <c r="J52" s="266">
        <v>0.2</v>
      </c>
      <c r="K52" s="224">
        <v>0.33636363636363598</v>
      </c>
      <c r="L52" s="91" t="str">
        <f>+IF(AND(ISBLANK(J52),ISBLANK(K52)),"Introducir Meta e Resultado",IF(ISBLANK(J52),"Introducir Meta",IF(ISBLANK(K52),"Introducir Resultado",IF(K52&lt;=J52,"Meta Conseguida","Meta Non Conseguida"))))</f>
        <v>Meta Non Conseguida</v>
      </c>
      <c r="N52" s="266">
        <v>0.2</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5.8823529411764698E-2</v>
      </c>
      <c r="H53" s="91" t="str">
        <f>+IF(AND(ISBLANK(F53),ISBLANK(G53)),"Introducir Meta e Resultado",IF(ISBLANK(F53),"Introducir Meta",IF(ISBLANK(G53),"Introducir Resultado",IF(G53&lt;=F53,"Meta Conseguida","Meta Non Conseguida"))))</f>
        <v>Introducir Meta</v>
      </c>
      <c r="I53" s="565"/>
      <c r="J53" s="266"/>
      <c r="K53" s="224">
        <v>1.2200000000000001E-2</v>
      </c>
      <c r="L53" s="91" t="str">
        <f>+IF(AND(ISBLANK(J53),ISBLANK(K53)),"Introducir Meta e Resultado",IF(ISBLANK(J53),"Introducir Meta",IF(ISBLANK(K53),"Introducir Resultado",IF(K53&lt;=J53,"Meta Conseguida","Meta Non Conseguida"))))</f>
        <v>Introducir Meta</v>
      </c>
      <c r="N53" s="266">
        <v>0.02</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3.16</v>
      </c>
      <c r="H55" s="86" t="str">
        <f t="shared" ref="H55:H63" si="1">+IF(AND(ISBLANK(F55),ISBLANK(G55)),"Introducir Meta e Resultado",IF(ISBLANK(F55),"Introducir Meta",IF(ISBLANK(G55),"Introducir Resultado",IF(G55&gt;=F55,"Meta Conseguida","Meta Non Conseguida"))))</f>
        <v>Introducir Meta</v>
      </c>
      <c r="I55" s="565"/>
      <c r="J55" s="267"/>
      <c r="K55" s="435">
        <v>2.6551724137931036</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v>4.2644628100000004</v>
      </c>
      <c r="H56" s="86" t="str">
        <f t="shared" si="1"/>
        <v>Introducir Meta</v>
      </c>
      <c r="I56" s="565"/>
      <c r="J56" s="267"/>
      <c r="K56" s="435">
        <v>4.3233082706766917</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v>3.5208333333333335</v>
      </c>
      <c r="H57" s="86" t="str">
        <f t="shared" si="1"/>
        <v>Introducir Meta</v>
      </c>
      <c r="I57" s="565"/>
      <c r="J57" s="268"/>
      <c r="K57" s="435">
        <v>1</v>
      </c>
      <c r="L57" s="86" t="str">
        <f>+IF(AND(ISBLANK(J57),ISBLANK(K57)),"Introducir Meta e Resultado",IF(ISBLANK(J57),"Introducir Meta",IF(ISBLANK(K57),"Introducir Resultado",IF(K57&gt;=J57,"Meta Conseguida","Meta Non Conseguida"))))</f>
        <v>Introducir Meta</v>
      </c>
      <c r="N57" s="268">
        <v>3</v>
      </c>
      <c r="O57" s="435"/>
      <c r="P57" s="86" t="str">
        <f>+IF(AND(ISBLANK(N57),ISBLANK(O57)),"Introducir Meta e Resultado",IF(ISBLANK(N57),"Introducir Meta",IF(ISBLANK(O57),"Introducir Resultado",IF(O57&gt;=N57,"Meta Conseguida","Meta Non Conseguida"))))</f>
        <v>Introducir Resultado</v>
      </c>
    </row>
    <row r="58" spans="1:16" ht="89.25">
      <c r="A58" s="56" t="s">
        <v>298</v>
      </c>
      <c r="B58" s="89" t="s">
        <v>299</v>
      </c>
      <c r="C58" s="90" t="s">
        <v>287</v>
      </c>
      <c r="D58" s="315" t="s">
        <v>300</v>
      </c>
      <c r="E58" s="365">
        <v>5</v>
      </c>
      <c r="F58" s="269"/>
      <c r="G58" s="435">
        <v>3.1666666666666665</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3</v>
      </c>
      <c r="H60" s="86" t="str">
        <f t="shared" si="1"/>
        <v>Introducir Meta</v>
      </c>
      <c r="I60" s="565"/>
      <c r="J60" s="267"/>
      <c r="K60" s="435">
        <v>2.1666666666666665</v>
      </c>
      <c r="L60" s="86" t="str">
        <f>+IF(AND(ISBLANK(J60),ISBLANK(K60)),"Introducir Meta e Resultado",IF(ISBLANK(J60),"Introducir Meta",IF(ISBLANK(K60),"Introducir Resultado",IF(K60&gt;=J60,"Meta Conseguida","Meta Non Conseguida"))))</f>
        <v>Introducir Meta</v>
      </c>
      <c r="N60" s="267">
        <v>3</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v>4.3</v>
      </c>
      <c r="H61" s="86" t="str">
        <f t="shared" si="1"/>
        <v>Introducir Meta</v>
      </c>
      <c r="I61" s="565"/>
      <c r="J61" s="267"/>
      <c r="K61" s="435">
        <v>4.1071428571428568</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3.875</v>
      </c>
      <c r="H62" s="86" t="str">
        <f t="shared" si="1"/>
        <v>Introducir Meta</v>
      </c>
      <c r="I62" s="565"/>
      <c r="J62" s="267"/>
      <c r="K62" s="435">
        <v>1</v>
      </c>
      <c r="L62" s="86" t="str">
        <f>+IF(AND(ISBLANK(J62),ISBLANK(K62)),"Introducir Meta e Resultado",IF(ISBLANK(J62),"Introducir Meta",IF(ISBLANK(K62),"Introducir Resultado",IF(K62&gt;=J62,"Meta Conseguida","Meta Non Conseguida"))))</f>
        <v>Introducir Meta</v>
      </c>
      <c r="N62" s="267">
        <v>3.5</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2.875</v>
      </c>
      <c r="H63" s="87" t="str">
        <f t="shared" si="1"/>
        <v>Introducir Meta</v>
      </c>
      <c r="I63" s="565"/>
      <c r="J63" s="267"/>
      <c r="K63" s="435">
        <v>4</v>
      </c>
      <c r="L63" s="87" t="str">
        <f>+IF(AND(ISBLANK(J63),ISBLANK(K63)),"Introducir Meta e Resultado",IF(ISBLANK(J63),"Introducir Meta",IF(ISBLANK(K63),"Introducir Resultado",IF(K63&gt;=J63,"Meta Conseguida","Meta Non Conseguida"))))</f>
        <v>Introducir Meta</v>
      </c>
      <c r="N63" s="267">
        <v>3</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380">
        <v>0.14868105515587529</v>
      </c>
      <c r="H64" s="85" t="str">
        <f>+IF(AND(ISBLANK(F64),ISBLANK(G64)),"Introducir Meta e Resultado",IF(ISBLANK(F64),"Introducir Meta",IF(ISBLANK(G64),"Introducir Resultado",IF(G64&gt;=F64,"Meta Conseguida","Meta Non Conseguida"))))</f>
        <v>Introducir Meta</v>
      </c>
      <c r="I64" s="567"/>
      <c r="J64" s="241"/>
      <c r="K64" s="224">
        <v>0.17929292929292928</v>
      </c>
      <c r="L64" s="85" t="str">
        <f>+IF(AND(ISBLANK(J64),ISBLANK(K64)),"Introducir Meta e Resultado",IF(ISBLANK(J64),"Introducir Meta",IF(ISBLANK(K64),"Introducir Resultado",IF(K64&gt;=J64,"Meta Conseguida","Meta Non Conseguida"))))</f>
        <v>Introducir Meta</v>
      </c>
      <c r="M64" s="3"/>
      <c r="N64" s="241">
        <v>0.15</v>
      </c>
      <c r="O64" s="224"/>
      <c r="P64" s="85" t="str">
        <f>+IF(AND(ISBLANK(N64),ISBLANK(O64)),"Introducir Meta e Resultado",IF(ISBLANK(N64),"Introducir Meta",IF(ISBLANK(O64),"Introducir Resultado",IF(O64&gt;=N64,"Meta Conseguida","Meta Non Conseguida"))))</f>
        <v>Introducir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3.29</v>
      </c>
      <c r="H66" s="86" t="str">
        <f>+IF(AND(ISBLANK(F66),ISBLANK(G66)),"Introducir Meta e Resultado",IF(ISBLANK(F66),"Introducir Meta",IF(ISBLANK(G66),"Introducir Resultado",IF(G66&gt;=F66,"Meta Conseguida","Meta Non Conseguida"))))</f>
        <v>Introducir Meta</v>
      </c>
      <c r="I66" s="565"/>
      <c r="J66" s="267"/>
      <c r="K66" s="435">
        <v>2.5185185185185186</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89.25">
      <c r="A67" s="55" t="s">
        <v>327</v>
      </c>
      <c r="B67" s="89" t="s">
        <v>328</v>
      </c>
      <c r="C67" s="89" t="s">
        <v>322</v>
      </c>
      <c r="D67" s="315" t="s">
        <v>329</v>
      </c>
      <c r="E67" s="365">
        <v>2</v>
      </c>
      <c r="F67" s="267"/>
      <c r="G67" s="435">
        <v>3.77678571</v>
      </c>
      <c r="H67" s="86" t="str">
        <f>+IF(AND(ISBLANK(F67),ISBLANK(G67)),"Introducir Meta e Resultado",IF(ISBLANK(F67),"Introducir Meta",IF(ISBLANK(G67),"Introducir Resultado",IF(G67&gt;=F67,"Meta Conseguida","Meta Non Conseguida"))))</f>
        <v>Introducir Meta</v>
      </c>
      <c r="I67" s="565"/>
      <c r="J67" s="267"/>
      <c r="K67" s="435">
        <v>4.12</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v>3.84375</v>
      </c>
      <c r="H68" s="86" t="str">
        <f>+IF(AND(ISBLANK(F68),ISBLANK(G68)),"Introducir Meta e Resultado",IF(ISBLANK(F68),"Introducir Meta",IF(ISBLANK(G68),"Introducir Resultado",IF(G68&gt;=F68,"Meta Conseguida","Meta Non Conseguida"))))</f>
        <v>Introducir Meta</v>
      </c>
      <c r="I68" s="565"/>
      <c r="J68" s="267"/>
      <c r="K68" s="435">
        <v>1</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3</v>
      </c>
      <c r="H69" s="86" t="str">
        <f>+IF(AND(ISBLANK(F69),ISBLANK(G69)),"Introducir Meta e Resultado",IF(ISBLANK(F69),"Introducir Meta",IF(ISBLANK(G69),"Introducir Resultado",IF(G69&gt;=F69,"Meta Conseguida","Meta Non Conseguida"))))</f>
        <v>Introducir Meta</v>
      </c>
      <c r="I69" s="565"/>
      <c r="J69" s="267"/>
      <c r="K69" s="435">
        <v>4.666666666666667</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v>1</v>
      </c>
      <c r="H70" s="91" t="str">
        <f>+IF(ISBLANK(G70),"Introducir Resultado","Indicador Completado")</f>
        <v>Indicador Completado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63.75">
      <c r="A71" s="99" t="s">
        <v>337</v>
      </c>
      <c r="B71" s="100" t="s">
        <v>338</v>
      </c>
      <c r="C71" s="100" t="s">
        <v>69</v>
      </c>
      <c r="D71" s="309" t="s">
        <v>339</v>
      </c>
      <c r="E71" s="367">
        <v>7</v>
      </c>
      <c r="F71" s="271">
        <v>7</v>
      </c>
      <c r="G71" s="270">
        <v>9.9397826402083709</v>
      </c>
      <c r="H71" s="85" t="str">
        <f>+IF(AND(ISBLANK(F71),ISBLANK(G71)),"Introducir Meta e Resultado",IF(ISBLANK(F71),"Introducir Meta",IF(ISBLANK(G71),"Introducir Resultado",IF(G71&gt;=F71,"Meta Conseguida","Meta Non Conseguida"))))</f>
        <v>Meta Conseguida</v>
      </c>
      <c r="I71" s="3"/>
      <c r="J71" s="271">
        <v>7</v>
      </c>
      <c r="K71" s="270">
        <v>9.85</v>
      </c>
      <c r="L71" s="85" t="str">
        <f>+IF(AND(ISBLANK(J71),ISBLANK(K71)),"Introducir Meta e Resultado",IF(ISBLANK(J71),"Introducir Meta",IF(ISBLANK(K71),"Introducir Resultado",IF(K71&gt;=J71,"Meta Conseguida","Meta Non Conseguida"))))</f>
        <v>Meta Conseguida</v>
      </c>
      <c r="N71" s="271">
        <v>7</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355" t="s">
        <v>74</v>
      </c>
      <c r="B73" s="100" t="s">
        <v>75</v>
      </c>
      <c r="C73" s="100" t="s">
        <v>76</v>
      </c>
      <c r="D73" s="309" t="s">
        <v>343</v>
      </c>
      <c r="E73" s="367">
        <v>5</v>
      </c>
      <c r="F73" s="271"/>
      <c r="G73" s="270"/>
      <c r="H73" s="91" t="str">
        <f>+IF(AND(ISBLANK(F73),ISBLANK(G73)),"Introducir Meta e Resultado",IF(ISBLANK(F73),"Introducir Meta",IF(ISBLANK(G73),"Introducir Resultado",IF(G73&gt;=F73,"Meta Conseguida","Meta Non Conseguida"))))</f>
        <v>Introducir Meta e Resultado</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63.75">
      <c r="A74" s="99" t="s">
        <v>344</v>
      </c>
      <c r="B74" s="100" t="s">
        <v>345</v>
      </c>
      <c r="C74" s="100" t="s">
        <v>318</v>
      </c>
      <c r="D74" s="317" t="s">
        <v>346</v>
      </c>
      <c r="E74" s="367">
        <v>5</v>
      </c>
      <c r="F74" s="271"/>
      <c r="G74" s="234">
        <v>3.5333333333333332</v>
      </c>
      <c r="H74" s="85" t="str">
        <f>+IF(AND(ISBLANK(F74),ISBLANK(G74)),"Introducir Meta e Resultado",IF(ISBLANK(F74),"Introducir Meta",IF(ISBLANK(G74),"Introducir Resultado",IF(G74&gt;=F74,"Meta Conseguida","Meta Non Conseguida"))))</f>
        <v>Introducir Meta</v>
      </c>
      <c r="I74" s="3"/>
      <c r="J74" s="271"/>
      <c r="K74" s="234">
        <v>1</v>
      </c>
      <c r="L74" s="85" t="str">
        <f>+IF(AND(ISBLANK(J74),ISBLANK(K74)),"Introducir Meta e Resultado",IF(ISBLANK(J74),"Introducir Meta",IF(ISBLANK(K74),"Introducir Resultado",IF(K74&gt;=J74,"Meta Conseguida","Meta Non Conseguida"))))</f>
        <v>Introducir Meta</v>
      </c>
      <c r="N74" s="271">
        <v>3.5</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3.82</v>
      </c>
      <c r="H76" s="86" t="str">
        <f t="shared" ref="H76:H81" si="2">+IF(AND(ISBLANK(F76),ISBLANK(G76)),"Introducir Meta e Resultado",IF(ISBLANK(F76),"Introducir Meta",IF(ISBLANK(G76),"Introducir Resultado",IF(G76&gt;=F76,"Meta Conseguida","Meta Non Conseguida"))))</f>
        <v>Introducir Meta</v>
      </c>
      <c r="I76" s="565"/>
      <c r="J76" s="267"/>
      <c r="K76" s="435">
        <v>2.875</v>
      </c>
      <c r="L76" s="86" t="str">
        <f t="shared" ref="L76:L81" si="3">+IF(AND(ISBLANK(J76),ISBLANK(K76)),"Introducir Meta e Resultado",IF(ISBLANK(J76),"Introducir Meta",IF(ISBLANK(K76),"Introducir Resultado",IF(K76&gt;=J76,"Meta Conseguida","Meta Non Conseguida"))))</f>
        <v>Introducir Meta</v>
      </c>
      <c r="N76" s="267">
        <v>3.5</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v>4.0793650799999996</v>
      </c>
      <c r="H77" s="86" t="str">
        <f t="shared" si="2"/>
        <v>Introducir Meta</v>
      </c>
      <c r="I77" s="565"/>
      <c r="J77" s="267"/>
      <c r="K77" s="435">
        <v>3.9710144927536231</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v>3.838709677419355</v>
      </c>
      <c r="H78" s="86" t="str">
        <f t="shared" si="2"/>
        <v>Introducir Meta</v>
      </c>
      <c r="I78" s="565"/>
      <c r="J78" s="267"/>
      <c r="K78" s="435">
        <v>1</v>
      </c>
      <c r="L78" s="86" t="str">
        <f t="shared" si="3"/>
        <v>Introducir Meta</v>
      </c>
      <c r="N78" s="267">
        <v>3.5</v>
      </c>
      <c r="O78" s="435"/>
      <c r="P78" s="86" t="str">
        <f t="shared" si="4"/>
        <v>Introducir Resultado</v>
      </c>
    </row>
    <row r="79" spans="1:16" ht="63.75">
      <c r="A79" s="56" t="s">
        <v>359</v>
      </c>
      <c r="B79" s="90" t="s">
        <v>360</v>
      </c>
      <c r="C79" s="63" t="s">
        <v>35</v>
      </c>
      <c r="D79" s="315" t="s">
        <v>361</v>
      </c>
      <c r="E79" s="365">
        <v>4</v>
      </c>
      <c r="F79" s="274"/>
      <c r="G79" s="435">
        <v>3</v>
      </c>
      <c r="H79" s="87" t="str">
        <f t="shared" si="2"/>
        <v>Introducir Meta</v>
      </c>
      <c r="I79" s="565"/>
      <c r="J79" s="274"/>
      <c r="K79" s="435">
        <v>4.5</v>
      </c>
      <c r="L79" s="87" t="str">
        <f t="shared" si="3"/>
        <v>Introducir Meta</v>
      </c>
      <c r="N79" s="274">
        <v>3.5</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89.25">
      <c r="A81" s="99" t="s">
        <v>362</v>
      </c>
      <c r="B81" s="100" t="s">
        <v>363</v>
      </c>
      <c r="C81" s="100" t="s">
        <v>166</v>
      </c>
      <c r="D81" s="309" t="s">
        <v>394</v>
      </c>
      <c r="E81" s="367">
        <v>4</v>
      </c>
      <c r="F81" s="271"/>
      <c r="G81" s="234">
        <v>4.16</v>
      </c>
      <c r="H81" s="85" t="str">
        <f t="shared" si="2"/>
        <v>Introducir Meta</v>
      </c>
      <c r="I81" s="3"/>
      <c r="J81" s="271"/>
      <c r="K81" s="234">
        <v>4.18</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2</v>
      </c>
      <c r="H82" s="488" t="str">
        <f>+IF((G82+F82)=0,"Introducir Meta e Resultado",IF(COUNTA(G83:G86)=0,"Indicador Sen Resultados",IF(G82=0,"Ningunha Meta Alcanzada",IF(G82&gt;=F82,"Meta Totalmente Alcanzada",IF(G82&gt;0,"Meta Parcialmente Alcanzada")))))</f>
        <v>Meta Parcialmente Alcanzada</v>
      </c>
      <c r="I82" s="565"/>
      <c r="J82" s="498">
        <f>+COUNTA(J83:J86)</f>
        <v>3</v>
      </c>
      <c r="K82" s="497">
        <f>+COUNTIF(L83:L86,"Meta Conseguida")</f>
        <v>1</v>
      </c>
      <c r="L82" s="488" t="str">
        <f>+IF((K82+J82)=0,"Introducir Meta e Resultado",IF(COUNTA(K83:K86)=0,"Indicador Sen Resultados",IF(K82=0,"Ningunha Meta Alcanzada",IF(K82&gt;=J82,"Meta Totalmente Alcanzada",IF(K82&gt;0,"Meta Parcialmente Alcanzada")))))</f>
        <v>Meta Parcialmente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3.13</v>
      </c>
      <c r="H83" s="86" t="str">
        <f>+IF(AND(ISBLANK(F83),ISBLANK(G83)),"Introducir Meta e Resultado",IF(ISBLANK(F83),"Introducir Meta",IF(ISBLANK(G83),"Introducir Resultado",IF(G83&gt;=F83,"Meta Conseguida","Meta Non Conseguida"))))</f>
        <v>Meta Conseguida</v>
      </c>
      <c r="I83" s="565"/>
      <c r="J83" s="267">
        <v>3</v>
      </c>
      <c r="K83" s="435">
        <v>2.6086956521739131</v>
      </c>
      <c r="L83" s="86" t="str">
        <f>+IF(AND(ISBLANK(J83),ISBLANK(K83)),"Introducir Meta e Resultado",IF(ISBLANK(J83),"Introducir Meta",IF(ISBLANK(K83),"Introducir Resultado",IF(K83&gt;=J83,"Meta Conseguida","Meta Non Conseguida"))))</f>
        <v>Meta Non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v>3.5</v>
      </c>
      <c r="G84" s="435">
        <v>3.5361445800000002</v>
      </c>
      <c r="H84" s="86" t="str">
        <f>+IF(AND(ISBLANK(F84),ISBLANK(G84)),"Introducir Meta e Resultado",IF(ISBLANK(F84),"Introducir Meta",IF(ISBLANK(G84),"Introducir Resultado",IF(G84&gt;=F84,"Meta Conseguida","Meta Non Conseguida"))))</f>
        <v>Meta Conseguida</v>
      </c>
      <c r="I84" s="565"/>
      <c r="J84" s="267">
        <v>3.5</v>
      </c>
      <c r="K84" s="435">
        <v>3.8341708542713566</v>
      </c>
      <c r="L84" s="86" t="str">
        <f>+IF(AND(ISBLANK(J84),ISBLANK(K84)),"Introducir Meta e Resultado",IF(ISBLANK(J84),"Introducir Meta",IF(ISBLANK(K84),"Introducir Resultado",IF(K84&gt;=J84,"Meta Conseguida","Meta Non Conseguida"))))</f>
        <v>Meta Conseguida</v>
      </c>
      <c r="N84" s="267">
        <v>3.5</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v>3.5</v>
      </c>
      <c r="G85" s="435">
        <v>3.2840909090909092</v>
      </c>
      <c r="H85" s="86" t="str">
        <f>+IF(AND(ISBLANK(F85),ISBLANK(G85)),"Introducir Meta e Resultado",IF(ISBLANK(F85),"Introducir Meta",IF(ISBLANK(G85),"Introducir Resultado",IF(G85&gt;=F85,"Meta Conseguida","Meta Non Conseguida"))))</f>
        <v>Meta Non Conseguida</v>
      </c>
      <c r="I85" s="565"/>
      <c r="J85" s="267">
        <v>3.5</v>
      </c>
      <c r="K85" s="435">
        <v>1</v>
      </c>
      <c r="L85" s="86" t="str">
        <f>+IF(AND(ISBLANK(J85),ISBLANK(K85)),"Introducir Meta e Resultado",IF(ISBLANK(J85),"Introducir Meta",IF(ISBLANK(K85),"Introducir Resultado",IF(K85&gt;=J85,"Meta Conseguida","Meta Non Conseguida"))))</f>
        <v>Meta Non Conseguida</v>
      </c>
      <c r="N85" s="267">
        <v>3.5</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2.5</v>
      </c>
      <c r="H86" s="86" t="str">
        <f>+IF(AND(ISBLANK(F86),ISBLANK(G86)),"Introducir Meta e Resultado",IF(ISBLANK(F86),"Introducir Meta",IF(ISBLANK(G86),"Introducir Resultado",IF(G86&gt;=F86,"Meta Conseguida","Meta Non Conseguida"))))</f>
        <v>Introducir Meta</v>
      </c>
      <c r="I86" s="565"/>
      <c r="J86" s="267"/>
      <c r="K86" s="435">
        <v>4</v>
      </c>
      <c r="L86" s="86" t="str">
        <f>+IF(AND(ISBLANK(J86),ISBLANK(K86)),"Introducir Meta e Resultado",IF(ISBLANK(J86),"Introducir Meta",IF(ISBLANK(K86),"Introducir Resultado",IF(K86&gt;=J86,"Meta Conseguida","Meta Non Conseguida"))))</f>
        <v>Introducir Meta</v>
      </c>
      <c r="N86" s="267">
        <v>3.5</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417</v>
      </c>
      <c r="H87" s="91" t="str">
        <f>+IF(ISBLANK(G87),"Introducir Resultado","Indicador Completado")</f>
        <v>Indicador Completado</v>
      </c>
      <c r="I87" s="3"/>
      <c r="J87" s="276" t="s">
        <v>49</v>
      </c>
      <c r="K87" s="277">
        <v>397</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73</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38"/>
      <c r="H93" s="86" t="str">
        <f t="shared" ref="H93:H97" si="5">+IF(AND(ISBLANK(F93),ISBLANK(G93)),"Introducir Meta e Resultado",IF(ISBLANK(F93),"Introducir Meta",IF(ISBLANK(G93),"Introducir Resultado",IF(G93&gt;=F93,"Meta Conseguida","Meta Non Conseguida"))))</f>
        <v>Introducir Resultado</v>
      </c>
      <c r="J93" s="427">
        <v>0.8</v>
      </c>
      <c r="K93" s="238"/>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0.2</v>
      </c>
      <c r="G94" s="238"/>
      <c r="H94" s="86" t="str">
        <f t="shared" si="5"/>
        <v>Introducir Resultado</v>
      </c>
      <c r="J94" s="427">
        <v>0.2</v>
      </c>
      <c r="K94" s="238"/>
      <c r="L94" s="86" t="str">
        <f t="shared" si="6"/>
        <v>Introducir Resultado</v>
      </c>
      <c r="N94" s="427">
        <v>0.2</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0.5</v>
      </c>
      <c r="G95" s="238"/>
      <c r="H95" s="86" t="str">
        <f t="shared" si="5"/>
        <v>Introducir Resultado</v>
      </c>
      <c r="J95" s="427">
        <v>0.5</v>
      </c>
      <c r="K95" s="238"/>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38"/>
      <c r="H96" s="86" t="str">
        <f t="shared" si="5"/>
        <v>Introducir Resultado</v>
      </c>
      <c r="J96" s="427">
        <v>0.8</v>
      </c>
      <c r="K96" s="238"/>
      <c r="L96" s="86" t="str">
        <f t="shared" si="6"/>
        <v>Introducir Resultado</v>
      </c>
      <c r="N96" s="427">
        <v>0.7</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1</v>
      </c>
      <c r="G97" s="240"/>
      <c r="H97" s="87" t="str">
        <f t="shared" si="5"/>
        <v>Introducir Resultado</v>
      </c>
      <c r="J97" s="502">
        <v>1</v>
      </c>
      <c r="K97" s="240"/>
      <c r="L97" s="87" t="str">
        <f t="shared" si="6"/>
        <v>Introducir Resultado</v>
      </c>
      <c r="N97" s="502">
        <v>0.8</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300-000000000000}"/>
  <mergeCells count="6">
    <mergeCell ref="N4:P4"/>
    <mergeCell ref="F4:H4"/>
    <mergeCell ref="A4:B4"/>
    <mergeCell ref="A2:H2"/>
    <mergeCell ref="C4:D4"/>
    <mergeCell ref="J4:L4"/>
  </mergeCells>
  <conditionalFormatting sqref="G1">
    <cfRule type="cellIs" dxfId="4281" priority="5348" operator="equal">
      <formula>0</formula>
    </cfRule>
    <cfRule type="cellIs" dxfId="4280" priority="5349" operator="lessThan">
      <formula>$F1</formula>
    </cfRule>
    <cfRule type="cellIs" dxfId="4279" priority="5350" operator="greaterThanOrEqual">
      <formula>$F1</formula>
    </cfRule>
  </conditionalFormatting>
  <conditionalFormatting sqref="G7">
    <cfRule type="cellIs" dxfId="4278" priority="1039" operator="equal">
      <formula>0</formula>
    </cfRule>
    <cfRule type="cellIs" dxfId="4277" priority="1040" operator="lessThan">
      <formula>F7</formula>
    </cfRule>
    <cfRule type="cellIs" dxfId="4276" priority="1041" operator="greaterThanOrEqual">
      <formula>F7</formula>
    </cfRule>
  </conditionalFormatting>
  <conditionalFormatting sqref="G8">
    <cfRule type="cellIs" dxfId="4275" priority="619" operator="equal">
      <formula>0</formula>
    </cfRule>
    <cfRule type="cellIs" dxfId="4274" priority="620" operator="greaterThanOrEqual">
      <formula>F8</formula>
    </cfRule>
    <cfRule type="cellIs" dxfId="4273" priority="621" operator="lessThan">
      <formula>F8</formula>
    </cfRule>
  </conditionalFormatting>
  <conditionalFormatting sqref="G9">
    <cfRule type="cellIs" dxfId="4272" priority="1025" operator="lessThan">
      <formula>F9</formula>
    </cfRule>
    <cfRule type="cellIs" dxfId="4271" priority="1026" operator="greaterThanOrEqual">
      <formula>F9</formula>
    </cfRule>
  </conditionalFormatting>
  <conditionalFormatting sqref="G9:G11">
    <cfRule type="cellIs" dxfId="4270" priority="1009" operator="equal">
      <formula>0</formula>
    </cfRule>
  </conditionalFormatting>
  <conditionalFormatting sqref="G10">
    <cfRule type="cellIs" dxfId="4269" priority="1010" operator="lessThan">
      <formula>F10</formula>
    </cfRule>
    <cfRule type="cellIs" dxfId="4268" priority="1011" operator="greaterThanOrEqual">
      <formula>F10</formula>
    </cfRule>
  </conditionalFormatting>
  <conditionalFormatting sqref="G11">
    <cfRule type="cellIs" dxfId="4267" priority="1028" operator="lessThan">
      <formula>$F11</formula>
    </cfRule>
    <cfRule type="cellIs" dxfId="4266" priority="1029" operator="greaterThanOrEqual">
      <formula>$F11</formula>
    </cfRule>
  </conditionalFormatting>
  <conditionalFormatting sqref="G12">
    <cfRule type="cellIs" dxfId="4265" priority="601" operator="equal">
      <formula>0</formula>
    </cfRule>
    <cfRule type="cellIs" dxfId="4264" priority="602" operator="greaterThanOrEqual">
      <formula>F12</formula>
    </cfRule>
    <cfRule type="cellIs" dxfId="4263" priority="603" operator="lessThan">
      <formula>F12</formula>
    </cfRule>
  </conditionalFormatting>
  <conditionalFormatting sqref="G13">
    <cfRule type="cellIs" dxfId="4262" priority="1001" operator="lessThan">
      <formula>F13</formula>
    </cfRule>
    <cfRule type="cellIs" dxfId="4261" priority="1002" operator="greaterThanOrEqual">
      <formula>F13</formula>
    </cfRule>
  </conditionalFormatting>
  <conditionalFormatting sqref="G13:G15">
    <cfRule type="cellIs" dxfId="4260" priority="972" operator="equal">
      <formula>0</formula>
    </cfRule>
  </conditionalFormatting>
  <conditionalFormatting sqref="G14">
    <cfRule type="cellIs" dxfId="4259" priority="998" operator="lessThan">
      <formula>F14</formula>
    </cfRule>
    <cfRule type="cellIs" dxfId="4258" priority="999" operator="greaterThanOrEqual">
      <formula>F14</formula>
    </cfRule>
  </conditionalFormatting>
  <conditionalFormatting sqref="G16">
    <cfRule type="cellIs" dxfId="4257" priority="583" operator="equal">
      <formula>0</formula>
    </cfRule>
    <cfRule type="cellIs" dxfId="4256" priority="584" operator="greaterThanOrEqual">
      <formula>F16</formula>
    </cfRule>
    <cfRule type="cellIs" dxfId="4255" priority="585" operator="lessThan">
      <formula>F16</formula>
    </cfRule>
  </conditionalFormatting>
  <conditionalFormatting sqref="G17">
    <cfRule type="cellIs" dxfId="4254" priority="1022" operator="lessThan">
      <formula>F17</formula>
    </cfRule>
    <cfRule type="cellIs" dxfId="4253" priority="1023" operator="greaterThanOrEqual">
      <formula>F17</formula>
    </cfRule>
  </conditionalFormatting>
  <conditionalFormatting sqref="G17:G18">
    <cfRule type="cellIs" dxfId="4252" priority="1021" operator="equal">
      <formula>0</formula>
    </cfRule>
  </conditionalFormatting>
  <conditionalFormatting sqref="G18">
    <cfRule type="cellIs" dxfId="4251" priority="1031" operator="lessThan">
      <formula>F18</formula>
    </cfRule>
    <cfRule type="cellIs" dxfId="4250" priority="1032" operator="greaterThanOrEqual">
      <formula>F18</formula>
    </cfRule>
  </conditionalFormatting>
  <conditionalFormatting sqref="G20">
    <cfRule type="cellIs" dxfId="4249" priority="565" operator="equal">
      <formula>0</formula>
    </cfRule>
    <cfRule type="cellIs" dxfId="4248" priority="566" operator="greaterThanOrEqual">
      <formula>F20</formula>
    </cfRule>
    <cfRule type="cellIs" dxfId="4247" priority="567" operator="lessThan">
      <formula>F20</formula>
    </cfRule>
  </conditionalFormatting>
  <conditionalFormatting sqref="G21">
    <cfRule type="cellIs" dxfId="4246" priority="1016" operator="lessThan">
      <formula>F21</formula>
    </cfRule>
    <cfRule type="cellIs" dxfId="4245" priority="1017" operator="greaterThanOrEqual">
      <formula>F21</formula>
    </cfRule>
  </conditionalFormatting>
  <conditionalFormatting sqref="G21:G22">
    <cfRule type="cellIs" dxfId="4244" priority="1012" operator="equal">
      <formula>0</formula>
    </cfRule>
  </conditionalFormatting>
  <conditionalFormatting sqref="G22">
    <cfRule type="cellIs" dxfId="4243" priority="1013" operator="lessThan">
      <formula>F22</formula>
    </cfRule>
    <cfRule type="cellIs" dxfId="4242" priority="1014" operator="greaterThanOrEqual">
      <formula>F22</formula>
    </cfRule>
  </conditionalFormatting>
  <conditionalFormatting sqref="G24">
    <cfRule type="cellIs" dxfId="4241" priority="547" operator="equal">
      <formula>0</formula>
    </cfRule>
    <cfRule type="cellIs" dxfId="4240" priority="548" operator="greaterThanOrEqual">
      <formula>F24</formula>
    </cfRule>
    <cfRule type="cellIs" dxfId="4239" priority="549" operator="lessThan">
      <formula>F24</formula>
    </cfRule>
  </conditionalFormatting>
  <conditionalFormatting sqref="G25">
    <cfRule type="cellIs" dxfId="4238" priority="2002" operator="equal">
      <formula>0</formula>
    </cfRule>
    <cfRule type="cellIs" dxfId="4237" priority="2003" operator="lessThan">
      <formula>F25</formula>
    </cfRule>
    <cfRule type="cellIs" dxfId="4236" priority="2004" operator="greaterThanOrEqual">
      <formula>F25</formula>
    </cfRule>
  </conditionalFormatting>
  <conditionalFormatting sqref="G26">
    <cfRule type="cellIs" dxfId="4235" priority="2005" operator="equal">
      <formula>0</formula>
    </cfRule>
    <cfRule type="cellIs" dxfId="4234" priority="2006" operator="lessThanOrEqual">
      <formula>F26</formula>
    </cfRule>
    <cfRule type="cellIs" dxfId="4233" priority="2007" operator="greaterThan">
      <formula>F26</formula>
    </cfRule>
  </conditionalFormatting>
  <conditionalFormatting sqref="G27:G30">
    <cfRule type="cellIs" dxfId="4232" priority="1990" operator="equal">
      <formula>0</formula>
    </cfRule>
    <cfRule type="cellIs" dxfId="4231" priority="1991" operator="lessThan">
      <formula>$F27</formula>
    </cfRule>
    <cfRule type="cellIs" dxfId="4230" priority="1992" operator="greaterThanOrEqual">
      <formula>$F27</formula>
    </cfRule>
  </conditionalFormatting>
  <conditionalFormatting sqref="G32:G33">
    <cfRule type="cellIs" dxfId="4229" priority="781" operator="equal">
      <formula>0</formula>
    </cfRule>
    <cfRule type="cellIs" dxfId="4228" priority="2096" operator="lessThan">
      <formula>F32</formula>
    </cfRule>
    <cfRule type="cellIs" dxfId="4227" priority="2097" operator="greaterThanOrEqual">
      <formula>F32</formula>
    </cfRule>
  </conditionalFormatting>
  <conditionalFormatting sqref="G33">
    <cfRule type="cellIs" dxfId="4226" priority="782" operator="lessThan">
      <formula>F33</formula>
    </cfRule>
    <cfRule type="cellIs" dxfId="4225" priority="783" operator="greaterThanOrEqual">
      <formula>F33</formula>
    </cfRule>
  </conditionalFormatting>
  <conditionalFormatting sqref="G35:G36">
    <cfRule type="cellIs" dxfId="4224" priority="22" operator="equal">
      <formula>0</formula>
    </cfRule>
    <cfRule type="cellIs" dxfId="4223" priority="23" operator="lessThan">
      <formula>F35</formula>
    </cfRule>
    <cfRule type="cellIs" dxfId="4222" priority="24" operator="greaterThanOrEqual">
      <formula>F35</formula>
    </cfRule>
  </conditionalFormatting>
  <conditionalFormatting sqref="G37">
    <cfRule type="cellIs" dxfId="4221" priority="529" operator="equal">
      <formula>0</formula>
    </cfRule>
    <cfRule type="cellIs" dxfId="4220" priority="530" operator="lessThan">
      <formula>$R37</formula>
    </cfRule>
    <cfRule type="cellIs" dxfId="4219" priority="531" operator="greaterThanOrEqual">
      <formula>$R37</formula>
    </cfRule>
  </conditionalFormatting>
  <conditionalFormatting sqref="G38:G40">
    <cfRule type="cellIs" dxfId="4218" priority="2074" operator="equal">
      <formula>0</formula>
    </cfRule>
    <cfRule type="cellIs" dxfId="4217" priority="2075" operator="lessThan">
      <formula>F38</formula>
    </cfRule>
    <cfRule type="cellIs" dxfId="4216" priority="2076" operator="greaterThanOrEqual">
      <formula>F38</formula>
    </cfRule>
  </conditionalFormatting>
  <conditionalFormatting sqref="G46">
    <cfRule type="cellIs" dxfId="4215" priority="493" operator="equal">
      <formula>0</formula>
    </cfRule>
    <cfRule type="cellIs" dxfId="4214" priority="494" operator="lessThan">
      <formula>F46</formula>
    </cfRule>
    <cfRule type="cellIs" dxfId="4213" priority="495" operator="greaterThanOrEqual">
      <formula>F46</formula>
    </cfRule>
  </conditionalFormatting>
  <conditionalFormatting sqref="G47:G51">
    <cfRule type="cellIs" dxfId="4212" priority="85" operator="equal">
      <formula>0</formula>
    </cfRule>
    <cfRule type="cellIs" dxfId="4211" priority="86" operator="lessThan">
      <formula>F47</formula>
    </cfRule>
    <cfRule type="cellIs" dxfId="4210" priority="87" operator="greaterThanOrEqual">
      <formula>F47</formula>
    </cfRule>
  </conditionalFormatting>
  <conditionalFormatting sqref="G52:G53">
    <cfRule type="cellIs" dxfId="4209" priority="2068" operator="equal">
      <formula>0</formula>
    </cfRule>
    <cfRule type="cellIs" dxfId="4208" priority="2069" operator="lessThanOrEqual">
      <formula>F52</formula>
    </cfRule>
    <cfRule type="cellIs" dxfId="4207" priority="2070" operator="greaterThan">
      <formula>F52</formula>
    </cfRule>
  </conditionalFormatting>
  <conditionalFormatting sqref="G54">
    <cfRule type="cellIs" dxfId="4206" priority="385" operator="equal">
      <formula>0</formula>
    </cfRule>
    <cfRule type="cellIs" dxfId="4205" priority="386" operator="lessThan">
      <formula>F54</formula>
    </cfRule>
    <cfRule type="cellIs" dxfId="4204" priority="387" operator="greaterThanOrEqual">
      <formula>F54</formula>
    </cfRule>
  </conditionalFormatting>
  <conditionalFormatting sqref="G55:G58">
    <cfRule type="cellIs" dxfId="4203" priority="124" operator="equal">
      <formula>0</formula>
    </cfRule>
    <cfRule type="cellIs" dxfId="4202" priority="125" operator="lessThan">
      <formula>F55</formula>
    </cfRule>
    <cfRule type="cellIs" dxfId="4201" priority="126" operator="greaterThanOrEqual">
      <formula>F55</formula>
    </cfRule>
  </conditionalFormatting>
  <conditionalFormatting sqref="G59">
    <cfRule type="cellIs" dxfId="4200" priority="367" operator="equal">
      <formula>0</formula>
    </cfRule>
    <cfRule type="cellIs" dxfId="4199" priority="368" operator="lessThan">
      <formula>F59</formula>
    </cfRule>
    <cfRule type="cellIs" dxfId="4198" priority="369" operator="greaterThanOrEqual">
      <formula>F59</formula>
    </cfRule>
  </conditionalFormatting>
  <conditionalFormatting sqref="G60:G63">
    <cfRule type="cellIs" dxfId="4197" priority="161" operator="lessThan">
      <formula>F60</formula>
    </cfRule>
    <cfRule type="cellIs" dxfId="4196" priority="162" operator="greaterThanOrEqual">
      <formula>F60</formula>
    </cfRule>
  </conditionalFormatting>
  <conditionalFormatting sqref="G60:G64">
    <cfRule type="cellIs" dxfId="4195" priority="160" operator="equal">
      <formula>0</formula>
    </cfRule>
  </conditionalFormatting>
  <conditionalFormatting sqref="G64">
    <cfRule type="cellIs" dxfId="4194" priority="2108" operator="lessThan">
      <formula>F64</formula>
    </cfRule>
    <cfRule type="cellIs" dxfId="4193" priority="2109" operator="greaterThanOrEqual">
      <formula>F64</formula>
    </cfRule>
  </conditionalFormatting>
  <conditionalFormatting sqref="G65">
    <cfRule type="cellIs" dxfId="4192" priority="349" operator="equal">
      <formula>0</formula>
    </cfRule>
    <cfRule type="cellIs" dxfId="4191" priority="350" operator="lessThan">
      <formula>F65</formula>
    </cfRule>
    <cfRule type="cellIs" dxfId="4190" priority="351" operator="greaterThanOrEqual">
      <formula>F65</formula>
    </cfRule>
  </conditionalFormatting>
  <conditionalFormatting sqref="G66:G69">
    <cfRule type="cellIs" dxfId="4189" priority="196" operator="equal">
      <formula>0</formula>
    </cfRule>
    <cfRule type="cellIs" dxfId="4188" priority="197" operator="lessThan">
      <formula>F66</formula>
    </cfRule>
    <cfRule type="cellIs" dxfId="4187" priority="198" operator="greaterThanOrEqual">
      <formula>F66</formula>
    </cfRule>
  </conditionalFormatting>
  <conditionalFormatting sqref="G71">
    <cfRule type="cellIs" dxfId="4186" priority="1824" operator="equal">
      <formula>0</formula>
    </cfRule>
    <cfRule type="cellIs" dxfId="4185" priority="1825" operator="lessThan">
      <formula>F71</formula>
    </cfRule>
    <cfRule type="cellIs" dxfId="4184" priority="1826" operator="greaterThanOrEqual">
      <formula>F71</formula>
    </cfRule>
  </conditionalFormatting>
  <conditionalFormatting sqref="G73">
    <cfRule type="cellIs" dxfId="4183" priority="1822" operator="lessThan">
      <formula>F73</formula>
    </cfRule>
    <cfRule type="cellIs" dxfId="4182" priority="1823" operator="greaterThanOrEqual">
      <formula>F73</formula>
    </cfRule>
  </conditionalFormatting>
  <conditionalFormatting sqref="G73:G74">
    <cfRule type="cellIs" dxfId="4181" priority="1818" operator="equal">
      <formula>0</formula>
    </cfRule>
  </conditionalFormatting>
  <conditionalFormatting sqref="G74">
    <cfRule type="cellIs" dxfId="4180" priority="1819" operator="lessThan">
      <formula>F74</formula>
    </cfRule>
    <cfRule type="cellIs" dxfId="4179" priority="1820" operator="greaterThanOrEqual">
      <formula>F74</formula>
    </cfRule>
  </conditionalFormatting>
  <conditionalFormatting sqref="G75">
    <cfRule type="cellIs" dxfId="4178" priority="331" operator="equal">
      <formula>0</formula>
    </cfRule>
    <cfRule type="cellIs" dxfId="4177" priority="332" operator="lessThan">
      <formula>F75</formula>
    </cfRule>
    <cfRule type="cellIs" dxfId="4176" priority="333" operator="greaterThanOrEqual">
      <formula>F75</formula>
    </cfRule>
  </conditionalFormatting>
  <conditionalFormatting sqref="G76:G79">
    <cfRule type="cellIs" dxfId="4175" priority="233" operator="lessThan">
      <formula>F76</formula>
    </cfRule>
    <cfRule type="cellIs" dxfId="4174" priority="234" operator="greaterThanOrEqual">
      <formula>F76</formula>
    </cfRule>
  </conditionalFormatting>
  <conditionalFormatting sqref="G76:G81">
    <cfRule type="cellIs" dxfId="4173" priority="232" operator="equal">
      <formula>0</formula>
    </cfRule>
  </conditionalFormatting>
  <conditionalFormatting sqref="G80">
    <cfRule type="cellIs" dxfId="4172" priority="1828" operator="lessThan">
      <formula>F80</formula>
    </cfRule>
    <cfRule type="cellIs" dxfId="4171" priority="1829" operator="greaterThanOrEqual">
      <formula>F80</formula>
    </cfRule>
  </conditionalFormatting>
  <conditionalFormatting sqref="G81">
    <cfRule type="cellIs" dxfId="4170" priority="1816" operator="lessThan">
      <formula>F81</formula>
    </cfRule>
    <cfRule type="cellIs" dxfId="4169" priority="1817" operator="greaterThanOrEqual">
      <formula>F81</formula>
    </cfRule>
  </conditionalFormatting>
  <conditionalFormatting sqref="G82">
    <cfRule type="cellIs" dxfId="4168" priority="313" operator="equal">
      <formula>0</formula>
    </cfRule>
    <cfRule type="cellIs" dxfId="4167" priority="314" operator="lessThan">
      <formula>F82</formula>
    </cfRule>
    <cfRule type="cellIs" dxfId="4166" priority="315" operator="greaterThanOrEqual">
      <formula>F82</formula>
    </cfRule>
  </conditionalFormatting>
  <conditionalFormatting sqref="G83:G86">
    <cfRule type="cellIs" dxfId="4165" priority="268" operator="equal">
      <formula>0</formula>
    </cfRule>
    <cfRule type="cellIs" dxfId="4164" priority="269" operator="lessThan">
      <formula>F83</formula>
    </cfRule>
    <cfRule type="cellIs" dxfId="4163" priority="270" operator="greaterThanOrEqual">
      <formula>F83</formula>
    </cfRule>
  </conditionalFormatting>
  <conditionalFormatting sqref="G92">
    <cfRule type="cellIs" dxfId="4162" priority="40" operator="equal">
      <formula>0</formula>
    </cfRule>
    <cfRule type="cellIs" dxfId="4161" priority="41" operator="lessThan">
      <formula>F92</formula>
    </cfRule>
    <cfRule type="cellIs" dxfId="4160" priority="42" operator="greaterThanOrEqual">
      <formula>F92</formula>
    </cfRule>
  </conditionalFormatting>
  <conditionalFormatting sqref="G93:G97 K93:K97 O93:O97">
    <cfRule type="cellIs" dxfId="4159" priority="52" operator="equal">
      <formula>0</formula>
    </cfRule>
    <cfRule type="cellIs" dxfId="4158" priority="53" operator="lessThan">
      <formula>F93</formula>
    </cfRule>
    <cfRule type="cellIs" dxfId="4157" priority="54" operator="greaterThanOrEqual">
      <formula>F93</formula>
    </cfRule>
  </conditionalFormatting>
  <conditionalFormatting sqref="H7">
    <cfRule type="cellIs" dxfId="4156" priority="628" operator="equal">
      <formula>"Introducir resultado"</formula>
    </cfRule>
    <cfRule type="cellIs" dxfId="4155" priority="629" operator="equal">
      <formula>"Meta Conseguida"</formula>
    </cfRule>
    <cfRule type="cellIs" dxfId="4154" priority="630" operator="equal">
      <formula>"Meta non Conseguida"</formula>
    </cfRule>
  </conditionalFormatting>
  <conditionalFormatting sqref="H8">
    <cfRule type="cellIs" dxfId="4153" priority="610" operator="equal">
      <formula>"Meta Totalmente Alcanzada"</formula>
    </cfRule>
    <cfRule type="cellIs" dxfId="4152" priority="611" operator="equal">
      <formula>"Meta Parcialmente Alcanzada"</formula>
    </cfRule>
    <cfRule type="cellIs" dxfId="4151" priority="612" operator="equal">
      <formula>"Ningunha Meta Alcanzada"</formula>
    </cfRule>
  </conditionalFormatting>
  <conditionalFormatting sqref="H9:H10">
    <cfRule type="cellIs" dxfId="4150" priority="979" operator="equal">
      <formula>"Introducir resultado"</formula>
    </cfRule>
    <cfRule type="cellIs" dxfId="4149" priority="980" operator="equal">
      <formula>"Meta Conseguida"</formula>
    </cfRule>
    <cfRule type="cellIs" dxfId="4148" priority="981" operator="equal">
      <formula>"Meta non Conseguida"</formula>
    </cfRule>
  </conditionalFormatting>
  <conditionalFormatting sqref="H12">
    <cfRule type="cellIs" dxfId="4147" priority="592" operator="equal">
      <formula>"Meta Totalmente Alcanzada"</formula>
    </cfRule>
    <cfRule type="cellIs" dxfId="4146" priority="593" operator="equal">
      <formula>"Meta Parcialmente Alcanzada"</formula>
    </cfRule>
    <cfRule type="cellIs" dxfId="4145" priority="594" operator="equal">
      <formula>"Ningunha Meta Alcanzada"</formula>
    </cfRule>
  </conditionalFormatting>
  <conditionalFormatting sqref="H13:H14">
    <cfRule type="cellIs" dxfId="4144" priority="974" operator="equal">
      <formula>"Meta Conseguida"</formula>
    </cfRule>
    <cfRule type="cellIs" dxfId="4143" priority="975" operator="equal">
      <formula>"Meta non Conseguida"</formula>
    </cfRule>
  </conditionalFormatting>
  <conditionalFormatting sqref="H13:H15">
    <cfRule type="cellIs" dxfId="4142" priority="969" operator="equal">
      <formula>"Introducir resultado"</formula>
    </cfRule>
  </conditionalFormatting>
  <conditionalFormatting sqref="H15">
    <cfRule type="cellIs" dxfId="4141" priority="970" operator="equal">
      <formula>"Resultado Introducido"</formula>
    </cfRule>
    <cfRule type="cellIs" dxfId="4140" priority="971" operator="equal">
      <formula>"Meta no Conseguida"</formula>
    </cfRule>
  </conditionalFormatting>
  <conditionalFormatting sqref="H16">
    <cfRule type="cellIs" dxfId="4139" priority="574" operator="equal">
      <formula>"Meta Totalmente Alcanzada"</formula>
    </cfRule>
    <cfRule type="cellIs" dxfId="4138" priority="575" operator="equal">
      <formula>"Meta Parcialmente Alcanzada"</formula>
    </cfRule>
    <cfRule type="cellIs" dxfId="4137" priority="576" operator="equal">
      <formula>"Ningunha Meta Alcanzada"</formula>
    </cfRule>
  </conditionalFormatting>
  <conditionalFormatting sqref="H17:H18">
    <cfRule type="cellIs" dxfId="4136" priority="963" operator="equal">
      <formula>"Introducir resultado"</formula>
    </cfRule>
    <cfRule type="cellIs" dxfId="4135" priority="964" operator="equal">
      <formula>"Meta Conseguida"</formula>
    </cfRule>
    <cfRule type="cellIs" dxfId="4134" priority="965" operator="equal">
      <formula>"Meta non Conseguida"</formula>
    </cfRule>
  </conditionalFormatting>
  <conditionalFormatting sqref="H20">
    <cfRule type="cellIs" dxfId="4133" priority="556" operator="equal">
      <formula>"Meta Totalmente Alcanzada"</formula>
    </cfRule>
    <cfRule type="cellIs" dxfId="4132" priority="557" operator="equal">
      <formula>"Meta Parcialmente Alcanzada"</formula>
    </cfRule>
    <cfRule type="cellIs" dxfId="4131" priority="558" operator="equal">
      <formula>"Ningunha Meta Alcanzada"</formula>
    </cfRule>
  </conditionalFormatting>
  <conditionalFormatting sqref="H21:H22">
    <cfRule type="cellIs" dxfId="4130" priority="957" operator="equal">
      <formula>"Introducir resultado"</formula>
    </cfRule>
    <cfRule type="cellIs" dxfId="4129" priority="958" operator="equal">
      <formula>"Meta Conseguida"</formula>
    </cfRule>
    <cfRule type="cellIs" dxfId="4128" priority="959" operator="equal">
      <formula>"Meta non Conseguida"</formula>
    </cfRule>
  </conditionalFormatting>
  <conditionalFormatting sqref="H24">
    <cfRule type="cellIs" dxfId="4127" priority="532" operator="equal">
      <formula>"Meta Totalmente Alcanzada"</formula>
    </cfRule>
    <cfRule type="cellIs" dxfId="4126" priority="533" operator="equal">
      <formula>"Meta Parcialmente Alcanzada"</formula>
    </cfRule>
    <cfRule type="cellIs" dxfId="4125" priority="534" operator="equal">
      <formula>"Ningunha Meta Alcanzada"</formula>
    </cfRule>
  </conditionalFormatting>
  <conditionalFormatting sqref="H25:H30">
    <cfRule type="cellIs" dxfId="4124" priority="1860" operator="equal">
      <formula>"Introducir resultado"</formula>
    </cfRule>
    <cfRule type="cellIs" dxfId="4123" priority="1861" operator="equal">
      <formula>"Meta Conseguida"</formula>
    </cfRule>
    <cfRule type="cellIs" dxfId="4122" priority="1862" operator="equal">
      <formula>"Meta non Conseguida"</formula>
    </cfRule>
  </conditionalFormatting>
  <conditionalFormatting sqref="H32:H33">
    <cfRule type="cellIs" dxfId="4121" priority="784" operator="equal">
      <formula>"Introducir resultado"</formula>
    </cfRule>
    <cfRule type="cellIs" dxfId="4120" priority="785" operator="equal">
      <formula>"Meta Conseguida"</formula>
    </cfRule>
    <cfRule type="cellIs" dxfId="4119" priority="786" operator="equal">
      <formula>"Meta non Conseguida"</formula>
    </cfRule>
  </conditionalFormatting>
  <conditionalFormatting sqref="H35:H36">
    <cfRule type="cellIs" dxfId="4118" priority="769" operator="equal">
      <formula>"Introducir resultado"</formula>
    </cfRule>
    <cfRule type="cellIs" dxfId="4117" priority="770" operator="equal">
      <formula>"Meta Conseguida"</formula>
    </cfRule>
    <cfRule type="cellIs" dxfId="4116" priority="771" operator="equal">
      <formula>"Meta non Conseguida"</formula>
    </cfRule>
  </conditionalFormatting>
  <conditionalFormatting sqref="H37">
    <cfRule type="cellIs" dxfId="4115" priority="520" operator="equal">
      <formula>"Meta Totalmente Alcanzada"</formula>
    </cfRule>
    <cfRule type="cellIs" dxfId="4114" priority="521" operator="equal">
      <formula>"Meta Parcialmente Alcanzada"</formula>
    </cfRule>
    <cfRule type="cellIs" dxfId="4113" priority="522" operator="equal">
      <formula>"Ningunha Meta Alcanzada"</formula>
    </cfRule>
  </conditionalFormatting>
  <conditionalFormatting sqref="H38:H40">
    <cfRule type="cellIs" dxfId="4112" priority="2078" operator="equal">
      <formula>"Meta Conseguida"</formula>
    </cfRule>
    <cfRule type="cellIs" dxfId="4111" priority="2079" operator="equal">
      <formula>"Meta non Conseguida"</formula>
    </cfRule>
  </conditionalFormatting>
  <conditionalFormatting sqref="H38:H41">
    <cfRule type="cellIs" dxfId="4110" priority="2071" operator="equal">
      <formula>"Introducir resultado"</formula>
    </cfRule>
  </conditionalFormatting>
  <conditionalFormatting sqref="H41">
    <cfRule type="cellIs" dxfId="4109" priority="2072" operator="equal">
      <formula>"Indicador Completado"</formula>
    </cfRule>
    <cfRule type="cellIs" dxfId="4108" priority="2073" operator="equal">
      <formula>"Meta no Conseguida"</formula>
    </cfRule>
  </conditionalFormatting>
  <conditionalFormatting sqref="H46">
    <cfRule type="cellIs" dxfId="4107" priority="484" operator="equal">
      <formula>"Meta Totalmente Alcanzada"</formula>
    </cfRule>
    <cfRule type="cellIs" dxfId="4106" priority="485" operator="equal">
      <formula>"Meta Parcialmente Alcanzada"</formula>
    </cfRule>
    <cfRule type="cellIs" dxfId="4105" priority="486" operator="equal">
      <formula>"Ningunha Meta Alcanzada"</formula>
    </cfRule>
  </conditionalFormatting>
  <conditionalFormatting sqref="H47">
    <cfRule type="cellIs" dxfId="4104" priority="2175" operator="equal">
      <formula>"Meta noN Conseguida"</formula>
    </cfRule>
  </conditionalFormatting>
  <conditionalFormatting sqref="H47:H53">
    <cfRule type="cellIs" dxfId="4103" priority="685" operator="equal">
      <formula>"Introducir resultado"</formula>
    </cfRule>
    <cfRule type="cellIs" dxfId="4102" priority="686" operator="equal">
      <formula>"Meta Conseguida"</formula>
    </cfRule>
  </conditionalFormatting>
  <conditionalFormatting sqref="H48:H53">
    <cfRule type="cellIs" dxfId="4101" priority="687" operator="equal">
      <formula>"Meta non Conseguida"</formula>
    </cfRule>
  </conditionalFormatting>
  <conditionalFormatting sqref="H54">
    <cfRule type="cellIs" dxfId="4100" priority="382" operator="equal">
      <formula>"Meta Totalmente Alcanzada"</formula>
    </cfRule>
    <cfRule type="cellIs" dxfId="4099" priority="383" operator="equal">
      <formula>"Meta Parcialmente Alcanzada"</formula>
    </cfRule>
    <cfRule type="cellIs" dxfId="4098" priority="384" operator="equal">
      <formula>"Ningunha Meta Alcanzada"</formula>
    </cfRule>
  </conditionalFormatting>
  <conditionalFormatting sqref="H55:H58">
    <cfRule type="cellIs" dxfId="4097" priority="2125" operator="equal">
      <formula>"Introducir resultado"</formula>
    </cfRule>
    <cfRule type="cellIs" dxfId="4096" priority="2126" operator="equal">
      <formula>"Meta Conseguida"</formula>
    </cfRule>
    <cfRule type="cellIs" dxfId="4095" priority="2127" operator="equal">
      <formula>"Meta non Conseguida"</formula>
    </cfRule>
  </conditionalFormatting>
  <conditionalFormatting sqref="H59">
    <cfRule type="cellIs" dxfId="4094" priority="364" operator="equal">
      <formula>"Meta Totalmente Alcanzada"</formula>
    </cfRule>
    <cfRule type="cellIs" dxfId="4093" priority="365" operator="equal">
      <formula>"Meta Parcialmente Alcanzada"</formula>
    </cfRule>
    <cfRule type="cellIs" dxfId="4092" priority="366" operator="equal">
      <formula>"Ningunha Meta Alcanzada"</formula>
    </cfRule>
  </conditionalFormatting>
  <conditionalFormatting sqref="H60:H64">
    <cfRule type="cellIs" dxfId="4091" priority="1851" operator="equal">
      <formula>"Introducir resultado"</formula>
    </cfRule>
    <cfRule type="cellIs" dxfId="4090" priority="1852" operator="equal">
      <formula>"Meta Conseguida"</formula>
    </cfRule>
    <cfRule type="cellIs" dxfId="4089" priority="1853" operator="equal">
      <formula>"Meta non Conseguida"</formula>
    </cfRule>
  </conditionalFormatting>
  <conditionalFormatting sqref="H65">
    <cfRule type="cellIs" dxfId="4088" priority="346" operator="equal">
      <formula>"Meta Totalmente Alcanzada"</formula>
    </cfRule>
    <cfRule type="cellIs" dxfId="4087" priority="347" operator="equal">
      <formula>"Meta Parcialmente Alcanzada"</formula>
    </cfRule>
    <cfRule type="cellIs" dxfId="4086" priority="348" operator="equal">
      <formula>"Ningunha Meta Alcanzada"</formula>
    </cfRule>
  </conditionalFormatting>
  <conditionalFormatting sqref="H66:H69">
    <cfRule type="cellIs" dxfId="4085" priority="2066" operator="equal">
      <formula>"Meta Conseguida"</formula>
    </cfRule>
    <cfRule type="cellIs" dxfId="4084" priority="2067" operator="equal">
      <formula>"Meta non Conseguida"</formula>
    </cfRule>
  </conditionalFormatting>
  <conditionalFormatting sqref="H66:H74">
    <cfRule type="cellIs" dxfId="4083" priority="1836" operator="equal">
      <formula>"Introducir resultado"</formula>
    </cfRule>
  </conditionalFormatting>
  <conditionalFormatting sqref="H70">
    <cfRule type="cellIs" dxfId="4082" priority="1849" operator="equal">
      <formula>"Indicador Completado"</formula>
    </cfRule>
    <cfRule type="cellIs" dxfId="4081" priority="1850" operator="equal">
      <formula>"Meta no Conseguida"</formula>
    </cfRule>
  </conditionalFormatting>
  <conditionalFormatting sqref="H71">
    <cfRule type="cellIs" dxfId="4080" priority="1843" operator="equal">
      <formula>"Meta Conseguida"</formula>
    </cfRule>
    <cfRule type="cellIs" dxfId="4079" priority="1844" operator="equal">
      <formula>"Meta non Conseguida"</formula>
    </cfRule>
  </conditionalFormatting>
  <conditionalFormatting sqref="H72">
    <cfRule type="cellIs" dxfId="4078" priority="1846" operator="equal">
      <formula>"Indicador Completado"</formula>
    </cfRule>
    <cfRule type="cellIs" dxfId="4077" priority="1847" operator="equal">
      <formula>"Meta no Conseguida"</formula>
    </cfRule>
  </conditionalFormatting>
  <conditionalFormatting sqref="H73:H74">
    <cfRule type="cellIs" dxfId="4076" priority="1837" operator="equal">
      <formula>"Meta Conseguida"</formula>
    </cfRule>
    <cfRule type="cellIs" dxfId="4075" priority="1838" operator="equal">
      <formula>"Meta non Conseguida"</formula>
    </cfRule>
  </conditionalFormatting>
  <conditionalFormatting sqref="H75">
    <cfRule type="cellIs" dxfId="4074" priority="328" operator="equal">
      <formula>"Meta Totalmente Alcanzada"</formula>
    </cfRule>
    <cfRule type="cellIs" dxfId="4073" priority="329" operator="equal">
      <formula>"Meta Parcialmente Alcanzada"</formula>
    </cfRule>
    <cfRule type="cellIs" dxfId="4072" priority="330" operator="equal">
      <formula>"Ningunha Meta Alcanzada"</formula>
    </cfRule>
  </conditionalFormatting>
  <conditionalFormatting sqref="H76:H81">
    <cfRule type="cellIs" dxfId="4071" priority="1830" operator="equal">
      <formula>"Introducir resultado"</formula>
    </cfRule>
    <cfRule type="cellIs" dxfId="4070" priority="1831" operator="equal">
      <formula>"Meta Conseguida"</formula>
    </cfRule>
    <cfRule type="cellIs" dxfId="4069" priority="1832" operator="equal">
      <formula>"Meta non Conseguida"</formula>
    </cfRule>
  </conditionalFormatting>
  <conditionalFormatting sqref="H82">
    <cfRule type="cellIs" dxfId="4068" priority="310" operator="equal">
      <formula>"Meta Totalmente Alcanzada"</formula>
    </cfRule>
    <cfRule type="cellIs" dxfId="4067" priority="311" operator="equal">
      <formula>"Meta Parcialmente Alcanzada"</formula>
    </cfRule>
    <cfRule type="cellIs" dxfId="4066" priority="312" operator="equal">
      <formula>"Ningunha Meta Alcanzada"</formula>
    </cfRule>
  </conditionalFormatting>
  <conditionalFormatting sqref="H83:H86">
    <cfRule type="cellIs" dxfId="4065" priority="2018" operator="equal">
      <formula>"Meta Conseguida"</formula>
    </cfRule>
    <cfRule type="cellIs" dxfId="4064" priority="2019" operator="equal">
      <formula>"Meta non Conseguida"</formula>
    </cfRule>
  </conditionalFormatting>
  <conditionalFormatting sqref="H83:H88">
    <cfRule type="cellIs" dxfId="4063" priority="1812" operator="equal">
      <formula>"Introducir resultado"</formula>
    </cfRule>
  </conditionalFormatting>
  <conditionalFormatting sqref="H87:H88">
    <cfRule type="cellIs" dxfId="4062" priority="1813" operator="equal">
      <formula>"Indicador Completado"</formula>
    </cfRule>
    <cfRule type="cellIs" dxfId="4061" priority="1814" operator="equal">
      <formula>"Meta no Conseguida"</formula>
    </cfRule>
  </conditionalFormatting>
  <conditionalFormatting sqref="H92">
    <cfRule type="cellIs" dxfId="4060" priority="37" operator="equal">
      <formula>"Meta Totalmente Alcanzada"</formula>
    </cfRule>
    <cfRule type="cellIs" dxfId="4059" priority="38" operator="equal">
      <formula>"Meta Parcialmente Alcanzada"</formula>
    </cfRule>
    <cfRule type="cellIs" dxfId="4058" priority="39" operator="equal">
      <formula>"Ningunha Meta Alcanzada"</formula>
    </cfRule>
  </conditionalFormatting>
  <conditionalFormatting sqref="H93:H97">
    <cfRule type="cellIs" dxfId="4057" priority="49" operator="equal">
      <formula>"Introducir resultado"</formula>
    </cfRule>
    <cfRule type="cellIs" dxfId="4056" priority="50" operator="equal">
      <formula>"Meta Conseguida"</formula>
    </cfRule>
    <cfRule type="cellIs" dxfId="4055" priority="51" operator="equal">
      <formula>"Meta non Conseguida"</formula>
    </cfRule>
  </conditionalFormatting>
  <conditionalFormatting sqref="K7">
    <cfRule type="cellIs" dxfId="4054" priority="954" operator="equal">
      <formula>0</formula>
    </cfRule>
    <cfRule type="cellIs" dxfId="4053" priority="955" operator="lessThan">
      <formula>J7</formula>
    </cfRule>
    <cfRule type="cellIs" dxfId="4052" priority="956" operator="greaterThanOrEqual">
      <formula>J7</formula>
    </cfRule>
  </conditionalFormatting>
  <conditionalFormatting sqref="K8">
    <cfRule type="cellIs" dxfId="4051" priority="616" operator="equal">
      <formula>0</formula>
    </cfRule>
    <cfRule type="cellIs" dxfId="4050" priority="617" operator="greaterThanOrEqual">
      <formula>J8</formula>
    </cfRule>
    <cfRule type="cellIs" dxfId="4049" priority="618" operator="lessThan">
      <formula>J8</formula>
    </cfRule>
  </conditionalFormatting>
  <conditionalFormatting sqref="K9">
    <cfRule type="cellIs" dxfId="4048" priority="943" operator="lessThan">
      <formula>J9</formula>
    </cfRule>
    <cfRule type="cellIs" dxfId="4047" priority="944" operator="greaterThanOrEqual">
      <formula>J9</formula>
    </cfRule>
  </conditionalFormatting>
  <conditionalFormatting sqref="K9:K11">
    <cfRule type="cellIs" dxfId="4046" priority="802" operator="equal">
      <formula>0</formula>
    </cfRule>
  </conditionalFormatting>
  <conditionalFormatting sqref="K10">
    <cfRule type="cellIs" dxfId="4045" priority="803" operator="lessThan">
      <formula>J10</formula>
    </cfRule>
    <cfRule type="cellIs" dxfId="4044" priority="804" operator="greaterThanOrEqual">
      <formula>J10</formula>
    </cfRule>
  </conditionalFormatting>
  <conditionalFormatting sqref="K11">
    <cfRule type="cellIs" dxfId="4043" priority="946" operator="lessThan">
      <formula>$F11</formula>
    </cfRule>
    <cfRule type="cellIs" dxfId="4042" priority="947" operator="greaterThanOrEqual">
      <formula>$F11</formula>
    </cfRule>
  </conditionalFormatting>
  <conditionalFormatting sqref="K12">
    <cfRule type="cellIs" dxfId="4041" priority="598" operator="equal">
      <formula>0</formula>
    </cfRule>
    <cfRule type="cellIs" dxfId="4040" priority="599" operator="greaterThanOrEqual">
      <formula>J12</formula>
    </cfRule>
    <cfRule type="cellIs" dxfId="4039" priority="600" operator="lessThan">
      <formula>J12</formula>
    </cfRule>
  </conditionalFormatting>
  <conditionalFormatting sqref="K13">
    <cfRule type="cellIs" dxfId="4038" priority="925" operator="lessThan">
      <formula>J13</formula>
    </cfRule>
    <cfRule type="cellIs" dxfId="4037" priority="926" operator="greaterThanOrEqual">
      <formula>J13</formula>
    </cfRule>
  </conditionalFormatting>
  <conditionalFormatting sqref="K13:K15">
    <cfRule type="cellIs" dxfId="4036" priority="808" operator="equal">
      <formula>0</formula>
    </cfRule>
  </conditionalFormatting>
  <conditionalFormatting sqref="K14">
    <cfRule type="cellIs" dxfId="4035" priority="809" operator="lessThan">
      <formula>J14</formula>
    </cfRule>
    <cfRule type="cellIs" dxfId="4034" priority="810" operator="greaterThanOrEqual">
      <formula>J14</formula>
    </cfRule>
  </conditionalFormatting>
  <conditionalFormatting sqref="K16">
    <cfRule type="cellIs" dxfId="4033" priority="580" operator="equal">
      <formula>0</formula>
    </cfRule>
    <cfRule type="cellIs" dxfId="4032" priority="581" operator="greaterThanOrEqual">
      <formula>J16</formula>
    </cfRule>
    <cfRule type="cellIs" dxfId="4031" priority="582" operator="lessThan">
      <formula>J16</formula>
    </cfRule>
  </conditionalFormatting>
  <conditionalFormatting sqref="K17">
    <cfRule type="cellIs" dxfId="4030" priority="940" operator="lessThan">
      <formula>J17</formula>
    </cfRule>
    <cfRule type="cellIs" dxfId="4029" priority="941" operator="greaterThanOrEqual">
      <formula>J17</formula>
    </cfRule>
  </conditionalFormatting>
  <conditionalFormatting sqref="K17:K18">
    <cfRule type="cellIs" dxfId="4028" priority="796" operator="equal">
      <formula>0</formula>
    </cfRule>
  </conditionalFormatting>
  <conditionalFormatting sqref="K18">
    <cfRule type="cellIs" dxfId="4027" priority="797" operator="lessThan">
      <formula>J18</formula>
    </cfRule>
    <cfRule type="cellIs" dxfId="4026" priority="798" operator="greaterThanOrEqual">
      <formula>J18</formula>
    </cfRule>
  </conditionalFormatting>
  <conditionalFormatting sqref="K20">
    <cfRule type="cellIs" dxfId="4025" priority="562" operator="equal">
      <formula>0</formula>
    </cfRule>
    <cfRule type="cellIs" dxfId="4024" priority="563" operator="greaterThanOrEqual">
      <formula>J20</formula>
    </cfRule>
    <cfRule type="cellIs" dxfId="4023" priority="564" operator="lessThan">
      <formula>J20</formula>
    </cfRule>
  </conditionalFormatting>
  <conditionalFormatting sqref="K21">
    <cfRule type="cellIs" dxfId="4022" priority="934" operator="lessThan">
      <formula>J21</formula>
    </cfRule>
    <cfRule type="cellIs" dxfId="4021" priority="935" operator="greaterThanOrEqual">
      <formula>J21</formula>
    </cfRule>
  </conditionalFormatting>
  <conditionalFormatting sqref="K21:K22">
    <cfRule type="cellIs" dxfId="4020" priority="790" operator="equal">
      <formula>0</formula>
    </cfRule>
  </conditionalFormatting>
  <conditionalFormatting sqref="K22">
    <cfRule type="cellIs" dxfId="4019" priority="791" operator="lessThan">
      <formula>J22</formula>
    </cfRule>
    <cfRule type="cellIs" dxfId="4018" priority="792" operator="greaterThanOrEqual">
      <formula>J22</formula>
    </cfRule>
  </conditionalFormatting>
  <conditionalFormatting sqref="K24">
    <cfRule type="cellIs" dxfId="4017" priority="544" operator="equal">
      <formula>0</formula>
    </cfRule>
    <cfRule type="cellIs" dxfId="4016" priority="545" operator="greaterThanOrEqual">
      <formula>J24</formula>
    </cfRule>
    <cfRule type="cellIs" dxfId="4015" priority="546" operator="lessThan">
      <formula>J24</formula>
    </cfRule>
  </conditionalFormatting>
  <conditionalFormatting sqref="K25">
    <cfRule type="cellIs" dxfId="4014" priority="1620" operator="equal">
      <formula>0</formula>
    </cfRule>
    <cfRule type="cellIs" dxfId="4013" priority="1621" operator="lessThan">
      <formula>J25</formula>
    </cfRule>
    <cfRule type="cellIs" dxfId="4012" priority="1622" operator="greaterThanOrEqual">
      <formula>J25</formula>
    </cfRule>
  </conditionalFormatting>
  <conditionalFormatting sqref="K26">
    <cfRule type="cellIs" dxfId="4011" priority="1623" operator="equal">
      <formula>0</formula>
    </cfRule>
    <cfRule type="cellIs" dxfId="4010" priority="1624" operator="lessThanOrEqual">
      <formula>J26</formula>
    </cfRule>
    <cfRule type="cellIs" dxfId="4009" priority="1625" operator="greaterThan">
      <formula>J26</formula>
    </cfRule>
  </conditionalFormatting>
  <conditionalFormatting sqref="K27:K30">
    <cfRule type="cellIs" dxfId="4008" priority="1608" operator="equal">
      <formula>0</formula>
    </cfRule>
    <cfRule type="cellIs" dxfId="4007" priority="1609" operator="lessThan">
      <formula>$F27</formula>
    </cfRule>
    <cfRule type="cellIs" dxfId="4006" priority="1610" operator="greaterThanOrEqual">
      <formula>$F27</formula>
    </cfRule>
  </conditionalFormatting>
  <conditionalFormatting sqref="K32:K33">
    <cfRule type="cellIs" dxfId="4005" priority="19" operator="equal">
      <formula>0</formula>
    </cfRule>
    <cfRule type="cellIs" dxfId="4004" priority="20" operator="lessThan">
      <formula>J32</formula>
    </cfRule>
    <cfRule type="cellIs" dxfId="4003" priority="21" operator="greaterThanOrEqual">
      <formula>J32</formula>
    </cfRule>
  </conditionalFormatting>
  <conditionalFormatting sqref="K35:K36">
    <cfRule type="cellIs" dxfId="4002" priority="16" operator="equal">
      <formula>0</formula>
    </cfRule>
    <cfRule type="cellIs" dxfId="4001" priority="17" operator="lessThan">
      <formula>J35</formula>
    </cfRule>
    <cfRule type="cellIs" dxfId="4000" priority="18" operator="greaterThanOrEqual">
      <formula>J35</formula>
    </cfRule>
  </conditionalFormatting>
  <conditionalFormatting sqref="K37">
    <cfRule type="cellIs" dxfId="3999" priority="526" operator="equal">
      <formula>0</formula>
    </cfRule>
    <cfRule type="cellIs" dxfId="3998" priority="527" operator="lessThan">
      <formula>$R37</formula>
    </cfRule>
    <cfRule type="cellIs" dxfId="3997" priority="528" operator="greaterThanOrEqual">
      <formula>$R37</formula>
    </cfRule>
  </conditionalFormatting>
  <conditionalFormatting sqref="K38:K40">
    <cfRule type="cellIs" dxfId="3996" priority="1692" operator="equal">
      <formula>0</formula>
    </cfRule>
    <cfRule type="cellIs" dxfId="3995" priority="1693" operator="lessThan">
      <formula>J38</formula>
    </cfRule>
    <cfRule type="cellIs" dxfId="3994" priority="1694" operator="greaterThanOrEqual">
      <formula>J38</formula>
    </cfRule>
  </conditionalFormatting>
  <conditionalFormatting sqref="K46">
    <cfRule type="cellIs" dxfId="3993" priority="490" operator="equal">
      <formula>0</formula>
    </cfRule>
    <cfRule type="cellIs" dxfId="3992" priority="491" operator="lessThan">
      <formula>J46</formula>
    </cfRule>
    <cfRule type="cellIs" dxfId="3991" priority="492" operator="greaterThanOrEqual">
      <formula>J46</formula>
    </cfRule>
  </conditionalFormatting>
  <conditionalFormatting sqref="K47:K51">
    <cfRule type="cellIs" dxfId="3990" priority="70" operator="equal">
      <formula>0</formula>
    </cfRule>
    <cfRule type="cellIs" dxfId="3989" priority="71" operator="lessThan">
      <formula>J47</formula>
    </cfRule>
    <cfRule type="cellIs" dxfId="3988" priority="72" operator="greaterThanOrEqual">
      <formula>J47</formula>
    </cfRule>
  </conditionalFormatting>
  <conditionalFormatting sqref="K52:K53">
    <cfRule type="cellIs" dxfId="3987" priority="1686" operator="equal">
      <formula>0</formula>
    </cfRule>
    <cfRule type="cellIs" dxfId="3986" priority="1687" operator="lessThanOrEqual">
      <formula>J52</formula>
    </cfRule>
    <cfRule type="cellIs" dxfId="3985" priority="1688" operator="greaterThan">
      <formula>J52</formula>
    </cfRule>
  </conditionalFormatting>
  <conditionalFormatting sqref="K54">
    <cfRule type="cellIs" dxfId="3984" priority="379" operator="equal">
      <formula>0</formula>
    </cfRule>
    <cfRule type="cellIs" dxfId="3983" priority="380" operator="lessThan">
      <formula>J54</formula>
    </cfRule>
    <cfRule type="cellIs" dxfId="3982" priority="381" operator="greaterThanOrEqual">
      <formula>J54</formula>
    </cfRule>
  </conditionalFormatting>
  <conditionalFormatting sqref="K55:K58">
    <cfRule type="cellIs" dxfId="3981" priority="112" operator="equal">
      <formula>0</formula>
    </cfRule>
    <cfRule type="cellIs" dxfId="3980" priority="113" operator="lessThan">
      <formula>J55</formula>
    </cfRule>
    <cfRule type="cellIs" dxfId="3979" priority="114" operator="greaterThanOrEqual">
      <formula>J55</formula>
    </cfRule>
  </conditionalFormatting>
  <conditionalFormatting sqref="K59">
    <cfRule type="cellIs" dxfId="3978" priority="361" operator="equal">
      <formula>0</formula>
    </cfRule>
    <cfRule type="cellIs" dxfId="3977" priority="362" operator="lessThan">
      <formula>J59</formula>
    </cfRule>
    <cfRule type="cellIs" dxfId="3976" priority="363" operator="greaterThanOrEqual">
      <formula>J59</formula>
    </cfRule>
  </conditionalFormatting>
  <conditionalFormatting sqref="K60:K63">
    <cfRule type="cellIs" dxfId="3975" priority="149" operator="lessThan">
      <formula>J60</formula>
    </cfRule>
    <cfRule type="cellIs" dxfId="3974" priority="150" operator="greaterThanOrEqual">
      <formula>J60</formula>
    </cfRule>
  </conditionalFormatting>
  <conditionalFormatting sqref="K60:K64">
    <cfRule type="cellIs" dxfId="3973" priority="148" operator="equal">
      <formula>0</formula>
    </cfRule>
  </conditionalFormatting>
  <conditionalFormatting sqref="K64">
    <cfRule type="cellIs" dxfId="3972" priority="1726" operator="lessThan">
      <formula>J64</formula>
    </cfRule>
    <cfRule type="cellIs" dxfId="3971" priority="1727" operator="greaterThanOrEqual">
      <formula>J64</formula>
    </cfRule>
  </conditionalFormatting>
  <conditionalFormatting sqref="K65">
    <cfRule type="cellIs" dxfId="3970" priority="343" operator="equal">
      <formula>0</formula>
    </cfRule>
    <cfRule type="cellIs" dxfId="3969" priority="344" operator="lessThan">
      <formula>J65</formula>
    </cfRule>
    <cfRule type="cellIs" dxfId="3968" priority="345" operator="greaterThanOrEqual">
      <formula>J65</formula>
    </cfRule>
  </conditionalFormatting>
  <conditionalFormatting sqref="K66:K69">
    <cfRule type="cellIs" dxfId="3967" priority="184" operator="equal">
      <formula>0</formula>
    </cfRule>
    <cfRule type="cellIs" dxfId="3966" priority="185" operator="lessThan">
      <formula>J66</formula>
    </cfRule>
    <cfRule type="cellIs" dxfId="3965" priority="186" operator="greaterThanOrEqual">
      <formula>J66</formula>
    </cfRule>
  </conditionalFormatting>
  <conditionalFormatting sqref="K71">
    <cfRule type="cellIs" dxfId="3964" priority="1442" operator="equal">
      <formula>0</formula>
    </cfRule>
    <cfRule type="cellIs" dxfId="3963" priority="1443" operator="lessThan">
      <formula>J71</formula>
    </cfRule>
    <cfRule type="cellIs" dxfId="3962" priority="1444" operator="greaterThanOrEqual">
      <formula>J71</formula>
    </cfRule>
  </conditionalFormatting>
  <conditionalFormatting sqref="K73:K74">
    <cfRule type="cellIs" dxfId="3961" priority="1436" operator="equal">
      <formula>0</formula>
    </cfRule>
    <cfRule type="cellIs" dxfId="3960" priority="1437" operator="lessThan">
      <formula>J73</formula>
    </cfRule>
    <cfRule type="cellIs" dxfId="3959" priority="1438" operator="greaterThanOrEqual">
      <formula>J73</formula>
    </cfRule>
  </conditionalFormatting>
  <conditionalFormatting sqref="K75">
    <cfRule type="cellIs" dxfId="3958" priority="325" operator="equal">
      <formula>0</formula>
    </cfRule>
    <cfRule type="cellIs" dxfId="3957" priority="326" operator="lessThan">
      <formula>J75</formula>
    </cfRule>
    <cfRule type="cellIs" dxfId="3956" priority="327" operator="greaterThanOrEqual">
      <formula>J75</formula>
    </cfRule>
  </conditionalFormatting>
  <conditionalFormatting sqref="K76:K79">
    <cfRule type="cellIs" dxfId="3955" priority="221" operator="lessThan">
      <formula>J76</formula>
    </cfRule>
    <cfRule type="cellIs" dxfId="3954" priority="222" operator="greaterThanOrEqual">
      <formula>J76</formula>
    </cfRule>
  </conditionalFormatting>
  <conditionalFormatting sqref="K76:K81">
    <cfRule type="cellIs" dxfId="3953" priority="220" operator="equal">
      <formula>0</formula>
    </cfRule>
  </conditionalFormatting>
  <conditionalFormatting sqref="K80">
    <cfRule type="cellIs" dxfId="3952" priority="1446" operator="lessThan">
      <formula>J80</formula>
    </cfRule>
    <cfRule type="cellIs" dxfId="3951" priority="1447" operator="greaterThanOrEqual">
      <formula>J80</formula>
    </cfRule>
  </conditionalFormatting>
  <conditionalFormatting sqref="K81">
    <cfRule type="cellIs" dxfId="3950" priority="1434" operator="lessThan">
      <formula>J81</formula>
    </cfRule>
    <cfRule type="cellIs" dxfId="3949" priority="1435" operator="greaterThanOrEqual">
      <formula>J81</formula>
    </cfRule>
  </conditionalFormatting>
  <conditionalFormatting sqref="K82">
    <cfRule type="cellIs" dxfId="3948" priority="307" operator="equal">
      <formula>0</formula>
    </cfRule>
    <cfRule type="cellIs" dxfId="3947" priority="308" operator="lessThan">
      <formula>J82</formula>
    </cfRule>
    <cfRule type="cellIs" dxfId="3946" priority="309" operator="greaterThanOrEqual">
      <formula>J82</formula>
    </cfRule>
  </conditionalFormatting>
  <conditionalFormatting sqref="K83:K86">
    <cfRule type="cellIs" dxfId="3945" priority="256" operator="equal">
      <formula>0</formula>
    </cfRule>
    <cfRule type="cellIs" dxfId="3944" priority="257" operator="lessThan">
      <formula>J83</formula>
    </cfRule>
    <cfRule type="cellIs" dxfId="3943" priority="258" operator="greaterThanOrEqual">
      <formula>J83</formula>
    </cfRule>
  </conditionalFormatting>
  <conditionalFormatting sqref="K92">
    <cfRule type="cellIs" dxfId="3942" priority="34" operator="equal">
      <formula>0</formula>
    </cfRule>
    <cfRule type="cellIs" dxfId="3941" priority="35" operator="lessThan">
      <formula>J92</formula>
    </cfRule>
    <cfRule type="cellIs" dxfId="3940" priority="36" operator="greaterThanOrEqual">
      <formula>J92</formula>
    </cfRule>
  </conditionalFormatting>
  <conditionalFormatting sqref="L7">
    <cfRule type="cellIs" dxfId="3939" priority="625" operator="equal">
      <formula>"Introducir resultado"</formula>
    </cfRule>
    <cfRule type="cellIs" dxfId="3938" priority="626" operator="equal">
      <formula>"Meta Conseguida"</formula>
    </cfRule>
    <cfRule type="cellIs" dxfId="3937" priority="627" operator="equal">
      <formula>"Meta non Conseguida"</formula>
    </cfRule>
  </conditionalFormatting>
  <conditionalFormatting sqref="L8">
    <cfRule type="cellIs" dxfId="3936" priority="607" operator="equal">
      <formula>"Meta Totalmente Alcanzada"</formula>
    </cfRule>
    <cfRule type="cellIs" dxfId="3935" priority="608" operator="equal">
      <formula>"Meta Parcialmente Alcanzada"</formula>
    </cfRule>
    <cfRule type="cellIs" dxfId="3934" priority="609" operator="equal">
      <formula>"Ningunha Meta Alcanzada"</formula>
    </cfRule>
  </conditionalFormatting>
  <conditionalFormatting sqref="L9:L11">
    <cfRule type="cellIs" dxfId="3933" priority="906" operator="equal">
      <formula>"Introducir resultado"</formula>
    </cfRule>
    <cfRule type="cellIs" dxfId="3932" priority="907" operator="equal">
      <formula>"Meta Conseguida"</formula>
    </cfRule>
    <cfRule type="cellIs" dxfId="3931" priority="908" operator="equal">
      <formula>"Meta non Conseguida"</formula>
    </cfRule>
  </conditionalFormatting>
  <conditionalFormatting sqref="L12">
    <cfRule type="cellIs" dxfId="3930" priority="589" operator="equal">
      <formula>"Meta Totalmente Alcanzada"</formula>
    </cfRule>
    <cfRule type="cellIs" dxfId="3929" priority="590" operator="equal">
      <formula>"Meta Parcialmente Alcanzada"</formula>
    </cfRule>
    <cfRule type="cellIs" dxfId="3928" priority="591" operator="equal">
      <formula>"Ningunha Meta Alcanzada"</formula>
    </cfRule>
  </conditionalFormatting>
  <conditionalFormatting sqref="L13:L14">
    <cfRule type="cellIs" dxfId="3927" priority="901" operator="equal">
      <formula>"Meta Conseguida"</formula>
    </cfRule>
    <cfRule type="cellIs" dxfId="3926" priority="902" operator="equal">
      <formula>"Meta non Conseguida"</formula>
    </cfRule>
  </conditionalFormatting>
  <conditionalFormatting sqref="L13:L15">
    <cfRule type="cellIs" dxfId="3925" priority="896" operator="equal">
      <formula>"Introducir resultado"</formula>
    </cfRule>
  </conditionalFormatting>
  <conditionalFormatting sqref="L15">
    <cfRule type="cellIs" dxfId="3924" priority="897" operator="equal">
      <formula>"Resultado Introducido"</formula>
    </cfRule>
    <cfRule type="cellIs" dxfId="3923" priority="898" operator="equal">
      <formula>"Meta no Conseguida"</formula>
    </cfRule>
  </conditionalFormatting>
  <conditionalFormatting sqref="L16">
    <cfRule type="cellIs" dxfId="3922" priority="571" operator="equal">
      <formula>"Meta Totalmente Alcanzada"</formula>
    </cfRule>
    <cfRule type="cellIs" dxfId="3921" priority="572" operator="equal">
      <formula>"Meta Parcialmente Alcanzada"</formula>
    </cfRule>
    <cfRule type="cellIs" dxfId="3920" priority="573" operator="equal">
      <formula>"Ningunha Meta Alcanzada"</formula>
    </cfRule>
  </conditionalFormatting>
  <conditionalFormatting sqref="L17:L18">
    <cfRule type="cellIs" dxfId="3919" priority="890" operator="equal">
      <formula>"Introducir resultado"</formula>
    </cfRule>
    <cfRule type="cellIs" dxfId="3918" priority="891" operator="equal">
      <formula>"Meta Conseguida"</formula>
    </cfRule>
    <cfRule type="cellIs" dxfId="3917" priority="892" operator="equal">
      <formula>"Meta non Conseguida"</formula>
    </cfRule>
  </conditionalFormatting>
  <conditionalFormatting sqref="L20">
    <cfRule type="cellIs" dxfId="3916" priority="553" operator="equal">
      <formula>"Meta Totalmente Alcanzada"</formula>
    </cfRule>
    <cfRule type="cellIs" dxfId="3915" priority="554" operator="equal">
      <formula>"Meta Parcialmente Alcanzada"</formula>
    </cfRule>
    <cfRule type="cellIs" dxfId="3914" priority="555" operator="equal">
      <formula>"Ningunha Meta Alcanzada"</formula>
    </cfRule>
  </conditionalFormatting>
  <conditionalFormatting sqref="L21:L22">
    <cfRule type="cellIs" dxfId="3913" priority="884" operator="equal">
      <formula>"Introducir resultado"</formula>
    </cfRule>
    <cfRule type="cellIs" dxfId="3912" priority="885" operator="equal">
      <formula>"Meta Conseguida"</formula>
    </cfRule>
    <cfRule type="cellIs" dxfId="3911" priority="886" operator="equal">
      <formula>"Meta non Conseguida"</formula>
    </cfRule>
  </conditionalFormatting>
  <conditionalFormatting sqref="L24">
    <cfRule type="cellIs" dxfId="3910" priority="535" operator="equal">
      <formula>"Meta Totalmente Alcanzada"</formula>
    </cfRule>
    <cfRule type="cellIs" dxfId="3909" priority="536" operator="equal">
      <formula>"Meta Parcialmente Alcanzada"</formula>
    </cfRule>
    <cfRule type="cellIs" dxfId="3908" priority="537" operator="equal">
      <formula>"Ningunha Meta Alcanzada"</formula>
    </cfRule>
  </conditionalFormatting>
  <conditionalFormatting sqref="L25:L30">
    <cfRule type="cellIs" dxfId="3907" priority="1478" operator="equal">
      <formula>"Introducir resultado"</formula>
    </cfRule>
    <cfRule type="cellIs" dxfId="3906" priority="1479" operator="equal">
      <formula>"Meta Conseguida"</formula>
    </cfRule>
    <cfRule type="cellIs" dxfId="3905" priority="1480" operator="equal">
      <formula>"Meta non Conseguida"</formula>
    </cfRule>
  </conditionalFormatting>
  <conditionalFormatting sqref="L32:L33">
    <cfRule type="cellIs" dxfId="3904" priority="766" operator="equal">
      <formula>"Introducir resultado"</formula>
    </cfRule>
    <cfRule type="cellIs" dxfId="3903" priority="767" operator="equal">
      <formula>"Meta Conseguida"</formula>
    </cfRule>
    <cfRule type="cellIs" dxfId="3902" priority="768" operator="equal">
      <formula>"Meta non Conseguida"</formula>
    </cfRule>
  </conditionalFormatting>
  <conditionalFormatting sqref="L35:L36">
    <cfRule type="cellIs" dxfId="3901" priority="751" operator="equal">
      <formula>"Introducir resultado"</formula>
    </cfRule>
    <cfRule type="cellIs" dxfId="3900" priority="752" operator="equal">
      <formula>"Meta Conseguida"</formula>
    </cfRule>
    <cfRule type="cellIs" dxfId="3899" priority="753" operator="equal">
      <formula>"Meta non Conseguida"</formula>
    </cfRule>
  </conditionalFormatting>
  <conditionalFormatting sqref="L37">
    <cfRule type="cellIs" dxfId="3898" priority="517" operator="equal">
      <formula>"Meta Totalmente Alcanzada"</formula>
    </cfRule>
    <cfRule type="cellIs" dxfId="3897" priority="518" operator="equal">
      <formula>"Meta Parcialmente Alcanzada"</formula>
    </cfRule>
    <cfRule type="cellIs" dxfId="3896" priority="519" operator="equal">
      <formula>"Ningunha Meta Alcanzada"</formula>
    </cfRule>
  </conditionalFormatting>
  <conditionalFormatting sqref="L38:L40">
    <cfRule type="cellIs" dxfId="3895" priority="1696" operator="equal">
      <formula>"Meta Conseguida"</formula>
    </cfRule>
    <cfRule type="cellIs" dxfId="3894" priority="1697" operator="equal">
      <formula>"Meta non Conseguida"</formula>
    </cfRule>
  </conditionalFormatting>
  <conditionalFormatting sqref="L38:L41">
    <cfRule type="cellIs" dxfId="3893" priority="1689" operator="equal">
      <formula>"Introducir resultado"</formula>
    </cfRule>
  </conditionalFormatting>
  <conditionalFormatting sqref="L41">
    <cfRule type="cellIs" dxfId="3892" priority="1690" operator="equal">
      <formula>"Indicador Completado"</formula>
    </cfRule>
    <cfRule type="cellIs" dxfId="3891" priority="1691" operator="equal">
      <formula>"Meta no Conseguida"</formula>
    </cfRule>
  </conditionalFormatting>
  <conditionalFormatting sqref="L46">
    <cfRule type="cellIs" dxfId="3890" priority="481" operator="equal">
      <formula>"Meta Totalmente Alcanzada"</formula>
    </cfRule>
    <cfRule type="cellIs" dxfId="3889" priority="482" operator="equal">
      <formula>"Meta Parcialmente Alcanzada"</formula>
    </cfRule>
    <cfRule type="cellIs" dxfId="3888" priority="483" operator="equal">
      <formula>"Ningunha Meta Alcanzada"</formula>
    </cfRule>
  </conditionalFormatting>
  <conditionalFormatting sqref="L47">
    <cfRule type="cellIs" dxfId="3887" priority="1793" operator="equal">
      <formula>"Meta noN Conseguida"</formula>
    </cfRule>
  </conditionalFormatting>
  <conditionalFormatting sqref="L47:L53">
    <cfRule type="cellIs" dxfId="3886" priority="679" operator="equal">
      <formula>"Introducir resultado"</formula>
    </cfRule>
    <cfRule type="cellIs" dxfId="3885" priority="680" operator="equal">
      <formula>"Meta Conseguida"</formula>
    </cfRule>
  </conditionalFormatting>
  <conditionalFormatting sqref="L48:L53">
    <cfRule type="cellIs" dxfId="3884" priority="681" operator="equal">
      <formula>"Meta non Conseguida"</formula>
    </cfRule>
  </conditionalFormatting>
  <conditionalFormatting sqref="L54">
    <cfRule type="cellIs" dxfId="3883" priority="376" operator="equal">
      <formula>"Meta Totalmente Alcanzada"</formula>
    </cfRule>
    <cfRule type="cellIs" dxfId="3882" priority="377" operator="equal">
      <formula>"Meta Parcialmente Alcanzada"</formula>
    </cfRule>
    <cfRule type="cellIs" dxfId="3881" priority="378" operator="equal">
      <formula>"Ningunha Meta Alcanzada"</formula>
    </cfRule>
  </conditionalFormatting>
  <conditionalFormatting sqref="L55:L58">
    <cfRule type="cellIs" dxfId="3880" priority="1743" operator="equal">
      <formula>"Introducir resultado"</formula>
    </cfRule>
    <cfRule type="cellIs" dxfId="3879" priority="1744" operator="equal">
      <formula>"Meta Conseguida"</formula>
    </cfRule>
    <cfRule type="cellIs" dxfId="3878" priority="1745" operator="equal">
      <formula>"Meta non Conseguida"</formula>
    </cfRule>
  </conditionalFormatting>
  <conditionalFormatting sqref="L59">
    <cfRule type="cellIs" dxfId="3877" priority="358" operator="equal">
      <formula>"Meta Totalmente Alcanzada"</formula>
    </cfRule>
    <cfRule type="cellIs" dxfId="3876" priority="359" operator="equal">
      <formula>"Meta Parcialmente Alcanzada"</formula>
    </cfRule>
    <cfRule type="cellIs" dxfId="3875" priority="360" operator="equal">
      <formula>"Ningunha Meta Alcanzada"</formula>
    </cfRule>
  </conditionalFormatting>
  <conditionalFormatting sqref="L60:L64">
    <cfRule type="cellIs" dxfId="3874" priority="1469" operator="equal">
      <formula>"Introducir resultado"</formula>
    </cfRule>
    <cfRule type="cellIs" dxfId="3873" priority="1470" operator="equal">
      <formula>"Meta Conseguida"</formula>
    </cfRule>
    <cfRule type="cellIs" dxfId="3872" priority="1471" operator="equal">
      <formula>"Meta non Conseguida"</formula>
    </cfRule>
  </conditionalFormatting>
  <conditionalFormatting sqref="L65">
    <cfRule type="cellIs" dxfId="3871" priority="340" operator="equal">
      <formula>"Meta Totalmente Alcanzada"</formula>
    </cfRule>
    <cfRule type="cellIs" dxfId="3870" priority="341" operator="equal">
      <formula>"Meta Parcialmente Alcanzada"</formula>
    </cfRule>
    <cfRule type="cellIs" dxfId="3869" priority="342" operator="equal">
      <formula>"Ningunha Meta Alcanzada"</formula>
    </cfRule>
  </conditionalFormatting>
  <conditionalFormatting sqref="L66:L69">
    <cfRule type="cellIs" dxfId="3868" priority="1684" operator="equal">
      <formula>"Meta Conseguida"</formula>
    </cfRule>
    <cfRule type="cellIs" dxfId="3867" priority="1685" operator="equal">
      <formula>"Meta non Conseguida"</formula>
    </cfRule>
  </conditionalFormatting>
  <conditionalFormatting sqref="L66:L74">
    <cfRule type="cellIs" dxfId="3866" priority="1454" operator="equal">
      <formula>"Introducir resultado"</formula>
    </cfRule>
  </conditionalFormatting>
  <conditionalFormatting sqref="L70">
    <cfRule type="cellIs" dxfId="3865" priority="1467" operator="equal">
      <formula>"Indicador Completado"</formula>
    </cfRule>
    <cfRule type="cellIs" dxfId="3864" priority="1468" operator="equal">
      <formula>"Meta no Conseguida"</formula>
    </cfRule>
  </conditionalFormatting>
  <conditionalFormatting sqref="L71">
    <cfRule type="cellIs" dxfId="3863" priority="1461" operator="equal">
      <formula>"Meta Conseguida"</formula>
    </cfRule>
    <cfRule type="cellIs" dxfId="3862" priority="1462" operator="equal">
      <formula>"Meta non Conseguida"</formula>
    </cfRule>
  </conditionalFormatting>
  <conditionalFormatting sqref="L72">
    <cfRule type="cellIs" dxfId="3861" priority="1464" operator="equal">
      <formula>"Indicador Completado"</formula>
    </cfRule>
    <cfRule type="cellIs" dxfId="3860" priority="1465" operator="equal">
      <formula>"Meta no Conseguida"</formula>
    </cfRule>
  </conditionalFormatting>
  <conditionalFormatting sqref="L73:L74">
    <cfRule type="cellIs" dxfId="3859" priority="1455" operator="equal">
      <formula>"Meta Conseguida"</formula>
    </cfRule>
    <cfRule type="cellIs" dxfId="3858" priority="1456" operator="equal">
      <formula>"Meta non Conseguida"</formula>
    </cfRule>
  </conditionalFormatting>
  <conditionalFormatting sqref="L75">
    <cfRule type="cellIs" dxfId="3857" priority="322" operator="equal">
      <formula>"Meta Totalmente Alcanzada"</formula>
    </cfRule>
    <cfRule type="cellIs" dxfId="3856" priority="323" operator="equal">
      <formula>"Meta Parcialmente Alcanzada"</formula>
    </cfRule>
    <cfRule type="cellIs" dxfId="3855" priority="324" operator="equal">
      <formula>"Ningunha Meta Alcanzada"</formula>
    </cfRule>
  </conditionalFormatting>
  <conditionalFormatting sqref="L76:L81">
    <cfRule type="cellIs" dxfId="3854" priority="1448" operator="equal">
      <formula>"Introducir resultado"</formula>
    </cfRule>
    <cfRule type="cellIs" dxfId="3853" priority="1449" operator="equal">
      <formula>"Meta Conseguida"</formula>
    </cfRule>
    <cfRule type="cellIs" dxfId="3852" priority="1450" operator="equal">
      <formula>"Meta non Conseguida"</formula>
    </cfRule>
  </conditionalFormatting>
  <conditionalFormatting sqref="L82">
    <cfRule type="cellIs" dxfId="3851" priority="304" operator="equal">
      <formula>"Meta Totalmente Alcanzada"</formula>
    </cfRule>
    <cfRule type="cellIs" dxfId="3850" priority="305" operator="equal">
      <formula>"Meta Parcialmente Alcanzada"</formula>
    </cfRule>
    <cfRule type="cellIs" dxfId="3849" priority="306" operator="equal">
      <formula>"Ningunha Meta Alcanzada"</formula>
    </cfRule>
  </conditionalFormatting>
  <conditionalFormatting sqref="L83:L86">
    <cfRule type="cellIs" dxfId="3848" priority="1636" operator="equal">
      <formula>"Meta Conseguida"</formula>
    </cfRule>
    <cfRule type="cellIs" dxfId="3847" priority="1637" operator="equal">
      <formula>"Meta non Conseguida"</formula>
    </cfRule>
  </conditionalFormatting>
  <conditionalFormatting sqref="L83:L88">
    <cfRule type="cellIs" dxfId="3846" priority="1430" operator="equal">
      <formula>"Introducir resultado"</formula>
    </cfRule>
  </conditionalFormatting>
  <conditionalFormatting sqref="L87:L88">
    <cfRule type="cellIs" dxfId="3845" priority="1431" operator="equal">
      <formula>"Indicador Completado"</formula>
    </cfRule>
    <cfRule type="cellIs" dxfId="3844" priority="1432" operator="equal">
      <formula>"Meta no Conseguida"</formula>
    </cfRule>
  </conditionalFormatting>
  <conditionalFormatting sqref="L92">
    <cfRule type="cellIs" dxfId="3843" priority="31" operator="equal">
      <formula>"Meta Totalmente Alcanzada"</formula>
    </cfRule>
    <cfRule type="cellIs" dxfId="3842" priority="32" operator="equal">
      <formula>"Meta Parcialmente Alcanzada"</formula>
    </cfRule>
    <cfRule type="cellIs" dxfId="3841" priority="33" operator="equal">
      <formula>"Ningunha Meta Alcanzada"</formula>
    </cfRule>
  </conditionalFormatting>
  <conditionalFormatting sqref="L93:L97">
    <cfRule type="cellIs" dxfId="3840" priority="46" operator="equal">
      <formula>"Introducir resultado"</formula>
    </cfRule>
    <cfRule type="cellIs" dxfId="3839" priority="47" operator="equal">
      <formula>"Meta Conseguida"</formula>
    </cfRule>
    <cfRule type="cellIs" dxfId="3838" priority="48" operator="equal">
      <formula>"Meta non Conseguida"</formula>
    </cfRule>
  </conditionalFormatting>
  <conditionalFormatting sqref="N32:O33">
    <cfRule type="cellIs" dxfId="3837" priority="4" operator="equal">
      <formula>0</formula>
    </cfRule>
    <cfRule type="cellIs" dxfId="3836" priority="5" operator="lessThan">
      <formula>M32</formula>
    </cfRule>
    <cfRule type="cellIs" dxfId="3835" priority="6" operator="greaterThanOrEqual">
      <formula>M32</formula>
    </cfRule>
  </conditionalFormatting>
  <conditionalFormatting sqref="O7">
    <cfRule type="cellIs" dxfId="3834" priority="881" operator="equal">
      <formula>0</formula>
    </cfRule>
    <cfRule type="cellIs" dxfId="3833" priority="882" operator="lessThan">
      <formula>N7</formula>
    </cfRule>
    <cfRule type="cellIs" dxfId="3832" priority="883" operator="greaterThanOrEqual">
      <formula>N7</formula>
    </cfRule>
  </conditionalFormatting>
  <conditionalFormatting sqref="O8">
    <cfRule type="cellIs" dxfId="3831" priority="613" operator="equal">
      <formula>0</formula>
    </cfRule>
    <cfRule type="cellIs" dxfId="3830" priority="614" operator="greaterThanOrEqual">
      <formula>N8</formula>
    </cfRule>
    <cfRule type="cellIs" dxfId="3829" priority="615" operator="lessThan">
      <formula>N8</formula>
    </cfRule>
  </conditionalFormatting>
  <conditionalFormatting sqref="O9">
    <cfRule type="cellIs" dxfId="3828" priority="870" operator="lessThan">
      <formula>N9</formula>
    </cfRule>
    <cfRule type="cellIs" dxfId="3827" priority="871" operator="greaterThanOrEqual">
      <formula>N9</formula>
    </cfRule>
  </conditionalFormatting>
  <conditionalFormatting sqref="O9:O11">
    <cfRule type="cellIs" dxfId="3826" priority="799" operator="equal">
      <formula>0</formula>
    </cfRule>
  </conditionalFormatting>
  <conditionalFormatting sqref="O10">
    <cfRule type="cellIs" dxfId="3825" priority="800" operator="lessThan">
      <formula>N10</formula>
    </cfRule>
    <cfRule type="cellIs" dxfId="3824" priority="801" operator="greaterThanOrEqual">
      <formula>N10</formula>
    </cfRule>
  </conditionalFormatting>
  <conditionalFormatting sqref="O11">
    <cfRule type="cellIs" dxfId="3823" priority="873" operator="lessThan">
      <formula>$F11</formula>
    </cfRule>
    <cfRule type="cellIs" dxfId="3822" priority="874" operator="greaterThanOrEqual">
      <formula>$F11</formula>
    </cfRule>
  </conditionalFormatting>
  <conditionalFormatting sqref="O12">
    <cfRule type="cellIs" dxfId="3821" priority="595" operator="equal">
      <formula>0</formula>
    </cfRule>
    <cfRule type="cellIs" dxfId="3820" priority="596" operator="greaterThanOrEqual">
      <formula>N12</formula>
    </cfRule>
    <cfRule type="cellIs" dxfId="3819" priority="597" operator="lessThan">
      <formula>N12</formula>
    </cfRule>
  </conditionalFormatting>
  <conditionalFormatting sqref="O13">
    <cfRule type="cellIs" dxfId="3818" priority="852" operator="lessThan">
      <formula>N13</formula>
    </cfRule>
    <cfRule type="cellIs" dxfId="3817" priority="853" operator="greaterThanOrEqual">
      <formula>N13</formula>
    </cfRule>
  </conditionalFormatting>
  <conditionalFormatting sqref="O13:O15">
    <cfRule type="cellIs" dxfId="3816" priority="805" operator="equal">
      <formula>0</formula>
    </cfRule>
  </conditionalFormatting>
  <conditionalFormatting sqref="O14">
    <cfRule type="cellIs" dxfId="3815" priority="806" operator="lessThan">
      <formula>N14</formula>
    </cfRule>
    <cfRule type="cellIs" dxfId="3814" priority="807" operator="greaterThanOrEqual">
      <formula>N14</formula>
    </cfRule>
  </conditionalFormatting>
  <conditionalFormatting sqref="O16">
    <cfRule type="cellIs" dxfId="3813" priority="577" operator="equal">
      <formula>0</formula>
    </cfRule>
    <cfRule type="cellIs" dxfId="3812" priority="578" operator="greaterThanOrEqual">
      <formula>N16</formula>
    </cfRule>
    <cfRule type="cellIs" dxfId="3811" priority="579" operator="lessThan">
      <formula>N16</formula>
    </cfRule>
  </conditionalFormatting>
  <conditionalFormatting sqref="O17">
    <cfRule type="cellIs" dxfId="3810" priority="867" operator="lessThan">
      <formula>N17</formula>
    </cfRule>
    <cfRule type="cellIs" dxfId="3809" priority="868" operator="greaterThanOrEqual">
      <formula>N17</formula>
    </cfRule>
  </conditionalFormatting>
  <conditionalFormatting sqref="O17:O18">
    <cfRule type="cellIs" dxfId="3808" priority="793" operator="equal">
      <formula>0</formula>
    </cfRule>
  </conditionalFormatting>
  <conditionalFormatting sqref="O18">
    <cfRule type="cellIs" dxfId="3807" priority="794" operator="lessThan">
      <formula>N18</formula>
    </cfRule>
    <cfRule type="cellIs" dxfId="3806" priority="795" operator="greaterThanOrEqual">
      <formula>N18</formula>
    </cfRule>
  </conditionalFormatting>
  <conditionalFormatting sqref="O20">
    <cfRule type="cellIs" dxfId="3805" priority="559" operator="equal">
      <formula>0</formula>
    </cfRule>
    <cfRule type="cellIs" dxfId="3804" priority="560" operator="greaterThanOrEqual">
      <formula>N20</formula>
    </cfRule>
    <cfRule type="cellIs" dxfId="3803" priority="561" operator="lessThan">
      <formula>N20</formula>
    </cfRule>
  </conditionalFormatting>
  <conditionalFormatting sqref="O21">
    <cfRule type="cellIs" dxfId="3802" priority="861" operator="lessThan">
      <formula>N21</formula>
    </cfRule>
    <cfRule type="cellIs" dxfId="3801" priority="862" operator="greaterThanOrEqual">
      <formula>N21</formula>
    </cfRule>
  </conditionalFormatting>
  <conditionalFormatting sqref="O21:O22">
    <cfRule type="cellIs" dxfId="3800" priority="787" operator="equal">
      <formula>0</formula>
    </cfRule>
  </conditionalFormatting>
  <conditionalFormatting sqref="O22">
    <cfRule type="cellIs" dxfId="3799" priority="788" operator="lessThan">
      <formula>N22</formula>
    </cfRule>
    <cfRule type="cellIs" dxfId="3798" priority="789" operator="greaterThanOrEqual">
      <formula>N22</formula>
    </cfRule>
  </conditionalFormatting>
  <conditionalFormatting sqref="O24">
    <cfRule type="cellIs" dxfId="3797" priority="541" operator="equal">
      <formula>0</formula>
    </cfRule>
    <cfRule type="cellIs" dxfId="3796" priority="542" operator="greaterThanOrEqual">
      <formula>N24</formula>
    </cfRule>
    <cfRule type="cellIs" dxfId="3795" priority="543" operator="lessThan">
      <formula>N24</formula>
    </cfRule>
  </conditionalFormatting>
  <conditionalFormatting sqref="O25">
    <cfRule type="cellIs" dxfId="3794" priority="1238" operator="equal">
      <formula>0</formula>
    </cfRule>
    <cfRule type="cellIs" dxfId="3793" priority="1239" operator="lessThan">
      <formula>N25</formula>
    </cfRule>
    <cfRule type="cellIs" dxfId="3792" priority="1240" operator="greaterThanOrEqual">
      <formula>N25</formula>
    </cfRule>
  </conditionalFormatting>
  <conditionalFormatting sqref="O26">
    <cfRule type="cellIs" dxfId="3791" priority="1241" operator="equal">
      <formula>0</formula>
    </cfRule>
    <cfRule type="cellIs" dxfId="3790" priority="1242" operator="lessThanOrEqual">
      <formula>N26</formula>
    </cfRule>
    <cfRule type="cellIs" dxfId="3789" priority="1243" operator="greaterThan">
      <formula>N26</formula>
    </cfRule>
  </conditionalFormatting>
  <conditionalFormatting sqref="O27:O30">
    <cfRule type="cellIs" dxfId="3788" priority="1226" operator="equal">
      <formula>0</formula>
    </cfRule>
    <cfRule type="cellIs" dxfId="3787" priority="1227" operator="lessThan">
      <formula>$F27</formula>
    </cfRule>
    <cfRule type="cellIs" dxfId="3786" priority="1228" operator="greaterThanOrEqual">
      <formula>$F27</formula>
    </cfRule>
  </conditionalFormatting>
  <conditionalFormatting sqref="O35:O36">
    <cfRule type="cellIs" dxfId="3785" priority="7" operator="equal">
      <formula>0</formula>
    </cfRule>
    <cfRule type="cellIs" dxfId="3784" priority="8" operator="lessThan">
      <formula>N35</formula>
    </cfRule>
    <cfRule type="cellIs" dxfId="3783" priority="9" operator="greaterThanOrEqual">
      <formula>N35</formula>
    </cfRule>
  </conditionalFormatting>
  <conditionalFormatting sqref="O37">
    <cfRule type="cellIs" dxfId="3782" priority="523" operator="equal">
      <formula>0</formula>
    </cfRule>
    <cfRule type="cellIs" dxfId="3781" priority="524" operator="lessThan">
      <formula>$R37</formula>
    </cfRule>
    <cfRule type="cellIs" dxfId="3780" priority="525" operator="greaterThanOrEqual">
      <formula>$R37</formula>
    </cfRule>
  </conditionalFormatting>
  <conditionalFormatting sqref="O38:O40">
    <cfRule type="cellIs" dxfId="3779" priority="1310" operator="equal">
      <formula>0</formula>
    </cfRule>
    <cfRule type="cellIs" dxfId="3778" priority="1311" operator="lessThan">
      <formula>N38</formula>
    </cfRule>
    <cfRule type="cellIs" dxfId="3777" priority="1312" operator="greaterThanOrEqual">
      <formula>N38</formula>
    </cfRule>
  </conditionalFormatting>
  <conditionalFormatting sqref="O46">
    <cfRule type="cellIs" dxfId="3776" priority="487" operator="equal">
      <formula>0</formula>
    </cfRule>
    <cfRule type="cellIs" dxfId="3775" priority="488" operator="lessThan">
      <formula>N46</formula>
    </cfRule>
    <cfRule type="cellIs" dxfId="3774" priority="489" operator="greaterThanOrEqual">
      <formula>N46</formula>
    </cfRule>
  </conditionalFormatting>
  <conditionalFormatting sqref="O47:O51">
    <cfRule type="cellIs" dxfId="3773" priority="55" operator="equal">
      <formula>0</formula>
    </cfRule>
    <cfRule type="cellIs" dxfId="3772" priority="56" operator="lessThan">
      <formula>N47</formula>
    </cfRule>
    <cfRule type="cellIs" dxfId="3771" priority="57" operator="greaterThanOrEqual">
      <formula>N47</formula>
    </cfRule>
  </conditionalFormatting>
  <conditionalFormatting sqref="O52:O53">
    <cfRule type="cellIs" dxfId="3770" priority="1304" operator="equal">
      <formula>0</formula>
    </cfRule>
    <cfRule type="cellIs" dxfId="3769" priority="1305" operator="lessThanOrEqual">
      <formula>N52</formula>
    </cfRule>
    <cfRule type="cellIs" dxfId="3768" priority="1306" operator="greaterThan">
      <formula>N52</formula>
    </cfRule>
  </conditionalFormatting>
  <conditionalFormatting sqref="O54">
    <cfRule type="cellIs" dxfId="3767" priority="373" operator="equal">
      <formula>0</formula>
    </cfRule>
    <cfRule type="cellIs" dxfId="3766" priority="374" operator="lessThan">
      <formula>N54</formula>
    </cfRule>
    <cfRule type="cellIs" dxfId="3765" priority="375" operator="greaterThanOrEqual">
      <formula>N54</formula>
    </cfRule>
  </conditionalFormatting>
  <conditionalFormatting sqref="O55:O58">
    <cfRule type="cellIs" dxfId="3764" priority="100" operator="equal">
      <formula>0</formula>
    </cfRule>
    <cfRule type="cellIs" dxfId="3763" priority="101" operator="lessThan">
      <formula>N55</formula>
    </cfRule>
    <cfRule type="cellIs" dxfId="3762" priority="102" operator="greaterThanOrEqual">
      <formula>N55</formula>
    </cfRule>
  </conditionalFormatting>
  <conditionalFormatting sqref="O59">
    <cfRule type="cellIs" dxfId="3761" priority="355" operator="equal">
      <formula>0</formula>
    </cfRule>
    <cfRule type="cellIs" dxfId="3760" priority="356" operator="lessThan">
      <formula>N59</formula>
    </cfRule>
    <cfRule type="cellIs" dxfId="3759" priority="357" operator="greaterThanOrEqual">
      <formula>N59</formula>
    </cfRule>
  </conditionalFormatting>
  <conditionalFormatting sqref="O60:O63">
    <cfRule type="cellIs" dxfId="3758" priority="137" operator="lessThan">
      <formula>N60</formula>
    </cfRule>
    <cfRule type="cellIs" dxfId="3757" priority="138" operator="greaterThanOrEqual">
      <formula>N60</formula>
    </cfRule>
  </conditionalFormatting>
  <conditionalFormatting sqref="O60:O64">
    <cfRule type="cellIs" dxfId="3756" priority="136" operator="equal">
      <formula>0</formula>
    </cfRule>
  </conditionalFormatting>
  <conditionalFormatting sqref="O64">
    <cfRule type="cellIs" dxfId="3755" priority="1344" operator="lessThan">
      <formula>N64</formula>
    </cfRule>
    <cfRule type="cellIs" dxfId="3754" priority="1345" operator="greaterThanOrEqual">
      <formula>N64</formula>
    </cfRule>
  </conditionalFormatting>
  <conditionalFormatting sqref="O65">
    <cfRule type="cellIs" dxfId="3753" priority="337" operator="equal">
      <formula>0</formula>
    </cfRule>
    <cfRule type="cellIs" dxfId="3752" priority="338" operator="lessThan">
      <formula>N65</formula>
    </cfRule>
    <cfRule type="cellIs" dxfId="3751" priority="339" operator="greaterThanOrEqual">
      <formula>N65</formula>
    </cfRule>
  </conditionalFormatting>
  <conditionalFormatting sqref="O66:O69">
    <cfRule type="cellIs" dxfId="3750" priority="172" operator="equal">
      <formula>0</formula>
    </cfRule>
    <cfRule type="cellIs" dxfId="3749" priority="173" operator="lessThan">
      <formula>N66</formula>
    </cfRule>
    <cfRule type="cellIs" dxfId="3748" priority="174" operator="greaterThanOrEqual">
      <formula>N66</formula>
    </cfRule>
  </conditionalFormatting>
  <conditionalFormatting sqref="O71">
    <cfRule type="cellIs" dxfId="3747" priority="1060" operator="equal">
      <formula>0</formula>
    </cfRule>
    <cfRule type="cellIs" dxfId="3746" priority="1061" operator="lessThan">
      <formula>N71</formula>
    </cfRule>
    <cfRule type="cellIs" dxfId="3745" priority="1062" operator="greaterThanOrEqual">
      <formula>N71</formula>
    </cfRule>
  </conditionalFormatting>
  <conditionalFormatting sqref="O73:O74">
    <cfRule type="cellIs" dxfId="3744" priority="1054" operator="equal">
      <formula>0</formula>
    </cfRule>
    <cfRule type="cellIs" dxfId="3743" priority="1055" operator="lessThan">
      <formula>N73</formula>
    </cfRule>
    <cfRule type="cellIs" dxfId="3742" priority="1056" operator="greaterThanOrEqual">
      <formula>N73</formula>
    </cfRule>
  </conditionalFormatting>
  <conditionalFormatting sqref="O75">
    <cfRule type="cellIs" dxfId="3741" priority="319" operator="equal">
      <formula>0</formula>
    </cfRule>
    <cfRule type="cellIs" dxfId="3740" priority="320" operator="lessThan">
      <formula>N75</formula>
    </cfRule>
    <cfRule type="cellIs" dxfId="3739" priority="321" operator="greaterThanOrEqual">
      <formula>N75</formula>
    </cfRule>
  </conditionalFormatting>
  <conditionalFormatting sqref="O76:O79">
    <cfRule type="cellIs" dxfId="3738" priority="209" operator="lessThan">
      <formula>N76</formula>
    </cfRule>
    <cfRule type="cellIs" dxfId="3737" priority="210" operator="greaterThanOrEqual">
      <formula>N76</formula>
    </cfRule>
  </conditionalFormatting>
  <conditionalFormatting sqref="O76:O81">
    <cfRule type="cellIs" dxfId="3736" priority="208" operator="equal">
      <formula>0</formula>
    </cfRule>
  </conditionalFormatting>
  <conditionalFormatting sqref="O80">
    <cfRule type="cellIs" dxfId="3735" priority="1064" operator="lessThan">
      <formula>N80</formula>
    </cfRule>
    <cfRule type="cellIs" dxfId="3734" priority="1065" operator="greaterThanOrEqual">
      <formula>N80</formula>
    </cfRule>
  </conditionalFormatting>
  <conditionalFormatting sqref="O81">
    <cfRule type="cellIs" dxfId="3733" priority="1052" operator="lessThan">
      <formula>N81</formula>
    </cfRule>
    <cfRule type="cellIs" dxfId="3732" priority="1053" operator="greaterThanOrEqual">
      <formula>N81</formula>
    </cfRule>
  </conditionalFormatting>
  <conditionalFormatting sqref="O82">
    <cfRule type="cellIs" dxfId="3731" priority="301" operator="equal">
      <formula>0</formula>
    </cfRule>
    <cfRule type="cellIs" dxfId="3730" priority="302" operator="lessThan">
      <formula>N82</formula>
    </cfRule>
    <cfRule type="cellIs" dxfId="3729" priority="303" operator="greaterThanOrEqual">
      <formula>N82</formula>
    </cfRule>
  </conditionalFormatting>
  <conditionalFormatting sqref="O83:O86">
    <cfRule type="cellIs" dxfId="3728" priority="244" operator="equal">
      <formula>0</formula>
    </cfRule>
    <cfRule type="cellIs" dxfId="3727" priority="245" operator="lessThan">
      <formula>N83</formula>
    </cfRule>
    <cfRule type="cellIs" dxfId="3726" priority="246" operator="greaterThanOrEqual">
      <formula>N83</formula>
    </cfRule>
  </conditionalFormatting>
  <conditionalFormatting sqref="O92">
    <cfRule type="cellIs" dxfId="3725" priority="28" operator="equal">
      <formula>0</formula>
    </cfRule>
    <cfRule type="cellIs" dxfId="3724" priority="29" operator="lessThan">
      <formula>N92</formula>
    </cfRule>
    <cfRule type="cellIs" dxfId="3723" priority="30" operator="greaterThanOrEqual">
      <formula>N92</formula>
    </cfRule>
  </conditionalFormatting>
  <conditionalFormatting sqref="P7">
    <cfRule type="cellIs" dxfId="3722" priority="622" operator="equal">
      <formula>"Introducir resultado"</formula>
    </cfRule>
    <cfRule type="cellIs" dxfId="3721" priority="623" operator="equal">
      <formula>"Meta Conseguida"</formula>
    </cfRule>
    <cfRule type="cellIs" dxfId="3720" priority="624" operator="equal">
      <formula>"Meta non Conseguida"</formula>
    </cfRule>
  </conditionalFormatting>
  <conditionalFormatting sqref="P8">
    <cfRule type="cellIs" dxfId="3719" priority="604" operator="equal">
      <formula>"Meta Totalmente Alcanzada"</formula>
    </cfRule>
    <cfRule type="cellIs" dxfId="3718" priority="605" operator="equal">
      <formula>"Meta Parcialmente Alcanzada"</formula>
    </cfRule>
    <cfRule type="cellIs" dxfId="3717" priority="606" operator="equal">
      <formula>"Ningunha Meta Alcanzada"</formula>
    </cfRule>
  </conditionalFormatting>
  <conditionalFormatting sqref="P9:P10">
    <cfRule type="cellIs" dxfId="3716" priority="833" operator="equal">
      <formula>"Introducir resultado"</formula>
    </cfRule>
    <cfRule type="cellIs" dxfId="3715" priority="834" operator="equal">
      <formula>"Meta Conseguida"</formula>
    </cfRule>
    <cfRule type="cellIs" dxfId="3714" priority="835" operator="equal">
      <formula>"Meta non Conseguida"</formula>
    </cfRule>
  </conditionalFormatting>
  <conditionalFormatting sqref="P12">
    <cfRule type="cellIs" dxfId="3713" priority="586" operator="equal">
      <formula>"Meta Totalmente Alcanzada"</formula>
    </cfRule>
    <cfRule type="cellIs" dxfId="3712" priority="587" operator="equal">
      <formula>"Meta Parcialmente Alcanzada"</formula>
    </cfRule>
    <cfRule type="cellIs" dxfId="3711" priority="588" operator="equal">
      <formula>"Ningunha Meta Alcanzada"</formula>
    </cfRule>
  </conditionalFormatting>
  <conditionalFormatting sqref="P13:P14">
    <cfRule type="cellIs" dxfId="3710" priority="828" operator="equal">
      <formula>"Meta Conseguida"</formula>
    </cfRule>
    <cfRule type="cellIs" dxfId="3709" priority="829" operator="equal">
      <formula>"Meta non Conseguida"</formula>
    </cfRule>
  </conditionalFormatting>
  <conditionalFormatting sqref="P13:P15">
    <cfRule type="cellIs" dxfId="3708" priority="823" operator="equal">
      <formula>"Introducir resultado"</formula>
    </cfRule>
  </conditionalFormatting>
  <conditionalFormatting sqref="P15">
    <cfRule type="cellIs" dxfId="3707" priority="824" operator="equal">
      <formula>"Resultado Introducido"</formula>
    </cfRule>
    <cfRule type="cellIs" dxfId="3706" priority="825" operator="equal">
      <formula>"Meta no Conseguida"</formula>
    </cfRule>
  </conditionalFormatting>
  <conditionalFormatting sqref="P16">
    <cfRule type="cellIs" dxfId="3705" priority="568" operator="equal">
      <formula>"Meta Totalmente Alcanzada"</formula>
    </cfRule>
    <cfRule type="cellIs" dxfId="3704" priority="569" operator="equal">
      <formula>"Meta Parcialmente Alcanzada"</formula>
    </cfRule>
    <cfRule type="cellIs" dxfId="3703" priority="570" operator="equal">
      <formula>"Ningunha Meta Alcanzada"</formula>
    </cfRule>
  </conditionalFormatting>
  <conditionalFormatting sqref="P17:P18">
    <cfRule type="cellIs" dxfId="3702" priority="817" operator="equal">
      <formula>"Introducir resultado"</formula>
    </cfRule>
    <cfRule type="cellIs" dxfId="3701" priority="818" operator="equal">
      <formula>"Meta Conseguida"</formula>
    </cfRule>
    <cfRule type="cellIs" dxfId="3700" priority="819" operator="equal">
      <formula>"Meta non Conseguida"</formula>
    </cfRule>
  </conditionalFormatting>
  <conditionalFormatting sqref="P20">
    <cfRule type="cellIs" dxfId="3699" priority="1" operator="equal">
      <formula>"Meta Totalmente Alcanzada"</formula>
    </cfRule>
    <cfRule type="cellIs" dxfId="3698" priority="2" operator="equal">
      <formula>"Meta Parcialmente Alcanzada"</formula>
    </cfRule>
    <cfRule type="cellIs" dxfId="3697" priority="3" operator="equal">
      <formula>"Ningunha Meta Alcanzada"</formula>
    </cfRule>
  </conditionalFormatting>
  <conditionalFormatting sqref="P21:P22">
    <cfRule type="cellIs" dxfId="3696" priority="811" operator="equal">
      <formula>"Introducir resultado"</formula>
    </cfRule>
    <cfRule type="cellIs" dxfId="3695" priority="812" operator="equal">
      <formula>"Meta Conseguida"</formula>
    </cfRule>
    <cfRule type="cellIs" dxfId="3694" priority="813" operator="equal">
      <formula>"Meta non Conseguida"</formula>
    </cfRule>
  </conditionalFormatting>
  <conditionalFormatting sqref="P24">
    <cfRule type="cellIs" dxfId="3693" priority="538" operator="equal">
      <formula>"Meta Totalmente Alcanzada"</formula>
    </cfRule>
    <cfRule type="cellIs" dxfId="3692" priority="539" operator="equal">
      <formula>"Meta Parcialmente Alcanzada"</formula>
    </cfRule>
    <cfRule type="cellIs" dxfId="3691" priority="540" operator="equal">
      <formula>"Ningunha Meta Alcanzada"</formula>
    </cfRule>
  </conditionalFormatting>
  <conditionalFormatting sqref="P25:P30">
    <cfRule type="cellIs" dxfId="3690" priority="1096" operator="equal">
      <formula>"Introducir resultado"</formula>
    </cfRule>
    <cfRule type="cellIs" dxfId="3689" priority="1097" operator="equal">
      <formula>"Meta Conseguida"</formula>
    </cfRule>
    <cfRule type="cellIs" dxfId="3688" priority="1098" operator="equal">
      <formula>"Meta non Conseguida"</formula>
    </cfRule>
  </conditionalFormatting>
  <conditionalFormatting sqref="P32:P33">
    <cfRule type="cellIs" dxfId="3687" priority="1093" operator="equal">
      <formula>"Introducir resultado"</formula>
    </cfRule>
    <cfRule type="cellIs" dxfId="3686" priority="1094" operator="equal">
      <formula>"Meta Conseguida"</formula>
    </cfRule>
    <cfRule type="cellIs" dxfId="3685" priority="1095" operator="equal">
      <formula>"Meta non Conseguida"</formula>
    </cfRule>
  </conditionalFormatting>
  <conditionalFormatting sqref="P35:P36">
    <cfRule type="cellIs" dxfId="3684" priority="1102" operator="equal">
      <formula>"Introducir resultado"</formula>
    </cfRule>
    <cfRule type="cellIs" dxfId="3683" priority="1103" operator="equal">
      <formula>"Meta Conseguida"</formula>
    </cfRule>
    <cfRule type="cellIs" dxfId="3682" priority="1104" operator="equal">
      <formula>"Meta non Conseguida"</formula>
    </cfRule>
  </conditionalFormatting>
  <conditionalFormatting sqref="P37">
    <cfRule type="cellIs" dxfId="3681" priority="514" operator="equal">
      <formula>"Meta Totalmente Alcanzada"</formula>
    </cfRule>
    <cfRule type="cellIs" dxfId="3680" priority="515" operator="equal">
      <formula>"Meta Parcialmente Alcanzada"</formula>
    </cfRule>
    <cfRule type="cellIs" dxfId="3679" priority="516" operator="equal">
      <formula>"Ningunha Meta Alcanzada"</formula>
    </cfRule>
  </conditionalFormatting>
  <conditionalFormatting sqref="P38:P40">
    <cfRule type="cellIs" dxfId="3678" priority="1314" operator="equal">
      <formula>"Meta Conseguida"</formula>
    </cfRule>
    <cfRule type="cellIs" dxfId="3677" priority="1315" operator="equal">
      <formula>"Meta non Conseguida"</formula>
    </cfRule>
  </conditionalFormatting>
  <conditionalFormatting sqref="P38:P41">
    <cfRule type="cellIs" dxfId="3676" priority="1307" operator="equal">
      <formula>"Introducir resultado"</formula>
    </cfRule>
  </conditionalFormatting>
  <conditionalFormatting sqref="P41">
    <cfRule type="cellIs" dxfId="3675" priority="1308" operator="equal">
      <formula>"Indicador Completado"</formula>
    </cfRule>
    <cfRule type="cellIs" dxfId="3674" priority="1309" operator="equal">
      <formula>"Meta no Conseguida"</formula>
    </cfRule>
  </conditionalFormatting>
  <conditionalFormatting sqref="P46">
    <cfRule type="cellIs" dxfId="3673" priority="478" operator="equal">
      <formula>"Meta Totalmente Alcanzada"</formula>
    </cfRule>
    <cfRule type="cellIs" dxfId="3672" priority="479" operator="equal">
      <formula>"Meta Parcialmente Alcanzada"</formula>
    </cfRule>
    <cfRule type="cellIs" dxfId="3671" priority="480" operator="equal">
      <formula>"Ningunha Meta Alcanzada"</formula>
    </cfRule>
  </conditionalFormatting>
  <conditionalFormatting sqref="P47">
    <cfRule type="cellIs" dxfId="3670" priority="1411" operator="equal">
      <formula>"Meta noN Conseguida"</formula>
    </cfRule>
  </conditionalFormatting>
  <conditionalFormatting sqref="P47:P53">
    <cfRule type="cellIs" dxfId="3669" priority="673" operator="equal">
      <formula>"Introducir resultado"</formula>
    </cfRule>
    <cfRule type="cellIs" dxfId="3668" priority="674" operator="equal">
      <formula>"Meta Conseguida"</formula>
    </cfRule>
  </conditionalFormatting>
  <conditionalFormatting sqref="P48:P53">
    <cfRule type="cellIs" dxfId="3667" priority="675" operator="equal">
      <formula>"Meta non Conseguida"</formula>
    </cfRule>
  </conditionalFormatting>
  <conditionalFormatting sqref="P54">
    <cfRule type="cellIs" dxfId="3666" priority="370" operator="equal">
      <formula>"Meta Totalmente Alcanzada"</formula>
    </cfRule>
    <cfRule type="cellIs" dxfId="3665" priority="371" operator="equal">
      <formula>"Meta Parcialmente Alcanzada"</formula>
    </cfRule>
    <cfRule type="cellIs" dxfId="3664" priority="372" operator="equal">
      <formula>"Ningunha Meta Alcanzada"</formula>
    </cfRule>
  </conditionalFormatting>
  <conditionalFormatting sqref="P55:P58">
    <cfRule type="cellIs" dxfId="3663" priority="1361" operator="equal">
      <formula>"Introducir resultado"</formula>
    </cfRule>
    <cfRule type="cellIs" dxfId="3662" priority="1362" operator="equal">
      <formula>"Meta Conseguida"</formula>
    </cfRule>
    <cfRule type="cellIs" dxfId="3661" priority="1363" operator="equal">
      <formula>"Meta non Conseguida"</formula>
    </cfRule>
  </conditionalFormatting>
  <conditionalFormatting sqref="P59">
    <cfRule type="cellIs" dxfId="3660" priority="352" operator="equal">
      <formula>"Meta Totalmente Alcanzada"</formula>
    </cfRule>
    <cfRule type="cellIs" dxfId="3659" priority="353" operator="equal">
      <formula>"Meta Parcialmente Alcanzada"</formula>
    </cfRule>
    <cfRule type="cellIs" dxfId="3658" priority="354" operator="equal">
      <formula>"Ningunha Meta Alcanzada"</formula>
    </cfRule>
  </conditionalFormatting>
  <conditionalFormatting sqref="P60:P64">
    <cfRule type="cellIs" dxfId="3657" priority="1087" operator="equal">
      <formula>"Introducir resultado"</formula>
    </cfRule>
    <cfRule type="cellIs" dxfId="3656" priority="1088" operator="equal">
      <formula>"Meta Conseguida"</formula>
    </cfRule>
    <cfRule type="cellIs" dxfId="3655" priority="1089" operator="equal">
      <formula>"Meta non Conseguida"</formula>
    </cfRule>
  </conditionalFormatting>
  <conditionalFormatting sqref="P65">
    <cfRule type="cellIs" dxfId="3654" priority="334" operator="equal">
      <formula>"Meta Totalmente Alcanzada"</formula>
    </cfRule>
    <cfRule type="cellIs" dxfId="3653" priority="335" operator="equal">
      <formula>"Meta Parcialmente Alcanzada"</formula>
    </cfRule>
    <cfRule type="cellIs" dxfId="3652" priority="336" operator="equal">
      <formula>"Ningunha Meta Alcanzada"</formula>
    </cfRule>
  </conditionalFormatting>
  <conditionalFormatting sqref="P66:P69">
    <cfRule type="cellIs" dxfId="3651" priority="1302" operator="equal">
      <formula>"Meta Conseguida"</formula>
    </cfRule>
    <cfRule type="cellIs" dxfId="3650" priority="1303" operator="equal">
      <formula>"Meta non Conseguida"</formula>
    </cfRule>
  </conditionalFormatting>
  <conditionalFormatting sqref="P66:P74">
    <cfRule type="cellIs" dxfId="3649" priority="1072" operator="equal">
      <formula>"Introducir resultado"</formula>
    </cfRule>
  </conditionalFormatting>
  <conditionalFormatting sqref="P70">
    <cfRule type="cellIs" dxfId="3648" priority="1085" operator="equal">
      <formula>"Indicador Completado"</formula>
    </cfRule>
    <cfRule type="cellIs" dxfId="3647" priority="1086" operator="equal">
      <formula>"Meta no Conseguida"</formula>
    </cfRule>
  </conditionalFormatting>
  <conditionalFormatting sqref="P71">
    <cfRule type="cellIs" dxfId="3646" priority="1079" operator="equal">
      <formula>"Meta Conseguida"</formula>
    </cfRule>
    <cfRule type="cellIs" dxfId="3645" priority="1080" operator="equal">
      <formula>"Meta non Conseguida"</formula>
    </cfRule>
  </conditionalFormatting>
  <conditionalFormatting sqref="P72">
    <cfRule type="cellIs" dxfId="3644" priority="1082" operator="equal">
      <formula>"Indicador Completado"</formula>
    </cfRule>
    <cfRule type="cellIs" dxfId="3643" priority="1083" operator="equal">
      <formula>"Meta no Conseguida"</formula>
    </cfRule>
  </conditionalFormatting>
  <conditionalFormatting sqref="P73:P74">
    <cfRule type="cellIs" dxfId="3642" priority="1073" operator="equal">
      <formula>"Meta Conseguida"</formula>
    </cfRule>
    <cfRule type="cellIs" dxfId="3641" priority="1074" operator="equal">
      <formula>"Meta non Conseguida"</formula>
    </cfRule>
  </conditionalFormatting>
  <conditionalFormatting sqref="P75">
    <cfRule type="cellIs" dxfId="3640" priority="316" operator="equal">
      <formula>"Meta Totalmente Alcanzada"</formula>
    </cfRule>
    <cfRule type="cellIs" dxfId="3639" priority="317" operator="equal">
      <formula>"Meta Parcialmente Alcanzada"</formula>
    </cfRule>
    <cfRule type="cellIs" dxfId="3638" priority="318" operator="equal">
      <formula>"Ningunha Meta Alcanzada"</formula>
    </cfRule>
  </conditionalFormatting>
  <conditionalFormatting sqref="P76:P81">
    <cfRule type="cellIs" dxfId="3637" priority="1066" operator="equal">
      <formula>"Introducir resultado"</formula>
    </cfRule>
    <cfRule type="cellIs" dxfId="3636" priority="1067" operator="equal">
      <formula>"Meta Conseguida"</formula>
    </cfRule>
    <cfRule type="cellIs" dxfId="3635" priority="1068" operator="equal">
      <formula>"Meta non Conseguida"</formula>
    </cfRule>
  </conditionalFormatting>
  <conditionalFormatting sqref="P82">
    <cfRule type="cellIs" dxfId="3634" priority="298" operator="equal">
      <formula>"Meta Totalmente Alcanzada"</formula>
    </cfRule>
    <cfRule type="cellIs" dxfId="3633" priority="299" operator="equal">
      <formula>"Meta Parcialmente Alcanzada"</formula>
    </cfRule>
    <cfRule type="cellIs" dxfId="3632" priority="300" operator="equal">
      <formula>"Ningunha Meta Alcanzada"</formula>
    </cfRule>
  </conditionalFormatting>
  <conditionalFormatting sqref="P83:P86">
    <cfRule type="cellIs" dxfId="3631" priority="1254" operator="equal">
      <formula>"Meta Conseguida"</formula>
    </cfRule>
    <cfRule type="cellIs" dxfId="3630" priority="1255" operator="equal">
      <formula>"Meta non Conseguida"</formula>
    </cfRule>
  </conditionalFormatting>
  <conditionalFormatting sqref="P83:P88">
    <cfRule type="cellIs" dxfId="3629" priority="1048" operator="equal">
      <formula>"Introducir resultado"</formula>
    </cfRule>
  </conditionalFormatting>
  <conditionalFormatting sqref="P87:P88">
    <cfRule type="cellIs" dxfId="3628" priority="1049" operator="equal">
      <formula>"Indicador Completado"</formula>
    </cfRule>
    <cfRule type="cellIs" dxfId="3627" priority="1050" operator="equal">
      <formula>"Meta no Conseguida"</formula>
    </cfRule>
  </conditionalFormatting>
  <conditionalFormatting sqref="P92">
    <cfRule type="cellIs" dxfId="3626" priority="25" operator="equal">
      <formula>"Meta Totalmente Alcanzada"</formula>
    </cfRule>
    <cfRule type="cellIs" dxfId="3625" priority="26" operator="equal">
      <formula>"Meta Parcialmente Alcanzada"</formula>
    </cfRule>
    <cfRule type="cellIs" dxfId="3624" priority="27" operator="equal">
      <formula>"Ningunha Meta Alcanzada"</formula>
    </cfRule>
  </conditionalFormatting>
  <conditionalFormatting sqref="P93:P97">
    <cfRule type="cellIs" dxfId="3623" priority="43" operator="equal">
      <formula>"Introducir resultado"</formula>
    </cfRule>
    <cfRule type="cellIs" dxfId="3622" priority="44" operator="equal">
      <formula>"Meta Conseguida"</formula>
    </cfRule>
    <cfRule type="cellIs" dxfId="3621" priority="45" operator="equal">
      <formula>"Meta non Conseguida"</formula>
    </cfRule>
  </conditionalFormatting>
  <hyperlinks>
    <hyperlink ref="D19" r:id="rId1" display="https://www.uvigo.gal/universidade/calidade/programas-calidade/docencia/programa-docentia" xr:uid="{00000000-0004-0000-0300-000000000000}"/>
    <hyperlink ref="D31" r:id="rId2" display="https://secretaria.uvigo.gal/uv/web/transparencia/informe/show/5/51/64" xr:uid="{00000000-0004-0000-0300-000001000000}"/>
    <hyperlink ref="D34" r:id="rId3" display="https://secretaria.uvigo.gal/uv/web/transparencia/informe/show/5/51/64" xr:uid="{00000000-0004-0000-03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P97"/>
  <sheetViews>
    <sheetView zoomScale="70" zoomScaleNormal="70" workbookViewId="0">
      <pane ySplit="5" topLeftCell="A40" activePane="bottomLeft" state="frozen"/>
      <selection pane="bottomLeft" activeCell="F52" sqref="F52"/>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395</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50</v>
      </c>
      <c r="G7" s="244">
        <v>22</v>
      </c>
      <c r="H7" s="485" t="str">
        <f>+IF(AND(ISBLANK(F7),ISBLANK(G7)),"Introducir Meta e Resultado",IF(ISBLANK(F7),"Indicador Sen Meta",IF(ISBLANK(G7),"Introducir Resultado",IF(G7&gt;=F7,"Meta Conseguida","Meta Non Conseguida"))))</f>
        <v>Meta Non Conseguida</v>
      </c>
      <c r="J7" s="243">
        <v>50</v>
      </c>
      <c r="K7" s="244">
        <v>12</v>
      </c>
      <c r="L7" s="485" t="str">
        <f>+IF(AND(ISBLANK(J7),ISBLANK(K7)),"Introducir Meta e Resultado",IF(ISBLANK(J7),"Indicador Sen Meta",IF(ISBLANK(K7),"Introducir Resultado",IF(K7&gt;=J7,"Meta Conseguida","Meta Non Conseguida"))))</f>
        <v>Meta Non Conseguida</v>
      </c>
      <c r="N7" s="243">
        <v>30</v>
      </c>
      <c r="O7" s="244"/>
      <c r="P7" s="485" t="str">
        <f>+IF(AND(ISBLANK(N7),ISBLANK(O7)),"Introducir Meta e Resultado",IF(ISBLANK(N7),"Indicador Sen Meta",IF(ISBLANK(O7),"Introducir Resultado",IF(O7&gt;=N7,"Meta Conseguida","Meta Non Conseguida"))))</f>
        <v>Introducir Resultado</v>
      </c>
    </row>
    <row r="8" spans="1:16" ht="46.5" customHeight="1">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2</v>
      </c>
      <c r="O8" s="495">
        <f>+COUNTIF(P9:P10,"Meta Conseguida")</f>
        <v>0</v>
      </c>
      <c r="P8" s="488" t="str">
        <f>+IF(COUNTA(N9:N10)=0,"Indicador Sen Meta",IF(O8=2,"Meta Totalmente Alcanzada",IF(O9=0,"Introducir Resultado",IF(O8=0,"Ningunha Meta Alcanzada",IF(O8&gt;0,"Meta Parcialmente Alcanzada")))))</f>
        <v>Introducir Resultado</v>
      </c>
    </row>
    <row r="9" spans="1:16" ht="51">
      <c r="A9" s="55" t="s">
        <v>154</v>
      </c>
      <c r="B9" s="64" t="s">
        <v>155</v>
      </c>
      <c r="C9" s="64" t="s">
        <v>152</v>
      </c>
      <c r="D9" s="299" t="s">
        <v>156</v>
      </c>
      <c r="E9" s="353">
        <v>1</v>
      </c>
      <c r="F9" s="245"/>
      <c r="G9" s="246">
        <v>1</v>
      </c>
      <c r="H9" s="86" t="str">
        <f>+IF(AND(ISBLANK(F9),ISBLANK(G9)),"Introducir Meta e Resultado",IF(ISBLANK(F9),"Introducir Meta",IF(ISBLANK(G9),"Introducir Resultado",IF(G9&gt;=F9,"Meta Conseguida","Meta Non Conseguida"))))</f>
        <v>Introducir Meta</v>
      </c>
      <c r="J9" s="245"/>
      <c r="K9" s="246">
        <v>4</v>
      </c>
      <c r="L9" s="86" t="str">
        <f>+IF(AND(ISBLANK(J9),ISBLANK(K9)),"Introducir Meta e Resultado",IF(ISBLANK(J9),"Introducir Meta",IF(ISBLANK(K9),"Introducir Resultado",IF(K9&gt;=J9,"Meta Conseguida","Meta Non Conseguida"))))</f>
        <v>Introducir Meta</v>
      </c>
      <c r="N9" s="245">
        <v>5</v>
      </c>
      <c r="O9" s="246"/>
      <c r="P9" s="86" t="str">
        <f>+IF(AND(ISBLANK(N9),ISBLANK(O9)),"Introducir Meta e Resultado",IF(ISBLANK(N9),"Introducir Meta",IF(ISBLANK(O9),"Introducir Resultado",IF(O9&gt;=N9,"Meta Conseguida","Meta Non Conseguida"))))</f>
        <v>Introducir Resultado</v>
      </c>
    </row>
    <row r="10" spans="1:16" ht="51">
      <c r="A10" s="56" t="s">
        <v>157</v>
      </c>
      <c r="B10" s="63" t="s">
        <v>158</v>
      </c>
      <c r="C10" s="63" t="s">
        <v>152</v>
      </c>
      <c r="D10" s="350" t="s">
        <v>159</v>
      </c>
      <c r="E10" s="354">
        <v>1</v>
      </c>
      <c r="F10" s="247"/>
      <c r="G10" s="246">
        <f>+IFERROR(G$9/G$87,0)</f>
        <v>1.6949152542372881E-2</v>
      </c>
      <c r="H10" s="87" t="str">
        <f>+IF(AND(ISBLANK(F10),ISBLANK(G10)),"Introducir Meta e Resultado",IF(ISBLANK(F10),"Introducir Meta",IF(ISBLANK(G10),"Introducir Resultado",IF(G10&gt;=F10,"Meta Conseguida","Meta Non Conseguida"))))</f>
        <v>Introducir Meta</v>
      </c>
      <c r="J10" s="247"/>
      <c r="K10" s="246">
        <f>+IFERROR(K$9/K$87,0)</f>
        <v>6.0606060606060608E-2</v>
      </c>
      <c r="L10" s="87" t="str">
        <f>+IF(AND(ISBLANK(J10),ISBLANK(K10)),"Introducir Meta e Resultado",IF(ISBLANK(J10),"Introducir Meta",IF(ISBLANK(K10),"Introducir Resultado",IF(K10&gt;=J10,"Meta Conseguida","Meta Non Conseguida"))))</f>
        <v>Introducir Meta</v>
      </c>
      <c r="N10" s="247">
        <v>0.03</v>
      </c>
      <c r="O10" s="246">
        <f>+IFERROR(O$9/O$87,0)</f>
        <v>0</v>
      </c>
      <c r="P10" s="87" t="str">
        <f>+IF(AND(ISBLANK(N10),ISBLANK(O10)),"Introducir Meta e Resultado",IF(ISBLANK(N10),"Introducir Meta",IF(ISBLANK(O10),"Introducir Resultado",IF(O10&gt;=N10,"Meta Conseguida","Meta Non Conseguida"))))</f>
        <v>Meta Non Conseguida</v>
      </c>
    </row>
    <row r="11" spans="1:16" ht="38.25">
      <c r="A11" s="99" t="s">
        <v>160</v>
      </c>
      <c r="B11" s="93" t="s">
        <v>161</v>
      </c>
      <c r="C11" s="93" t="s">
        <v>162</v>
      </c>
      <c r="D11" s="310" t="s">
        <v>163</v>
      </c>
      <c r="E11" s="351">
        <v>3</v>
      </c>
      <c r="F11" s="271">
        <f>+G11+COUNTIF(H$7:H$10,"Meta non Conseguida")+COUNTIF(H$12:H$95,"Meta non Conseguida")</f>
        <v>11</v>
      </c>
      <c r="G11" s="277">
        <f>+COUNTIF(H$6:H$10,"Meta Conseguida")+COUNTIF(H$12:H$95,"Meta Conseguida")</f>
        <v>7</v>
      </c>
      <c r="H11" s="280">
        <f>+IFERROR(G11/F11,"Introducir Meta")</f>
        <v>0.63636363636363635</v>
      </c>
      <c r="J11" s="271">
        <f>+K11+COUNTIF(L$7:L$10,"Meta non Conseguida")+COUNTIF(L$12:L$95,"Meta non Conseguida")</f>
        <v>14</v>
      </c>
      <c r="K11" s="448">
        <f>+COUNTIF(L$6:L$10,"Meta Conseguida")+COUNTIF(L$12:L$95,"Meta Conseguida")</f>
        <v>10</v>
      </c>
      <c r="L11" s="87" t="str">
        <f>+IF(AND(ISBLANK(J11),ISBLANK(K11)),"Introducir Meta e Resultado",IF(ISBLANK(J11),"Introducir Meta",IF(ISBLANK(K11),"Introducir Resultado",IF(K11&gt;=J11,"Meta Conseguida","Meta Non Conseguida"))))</f>
        <v>Meta Non Conseguida</v>
      </c>
      <c r="N11" s="271">
        <f>+O11+COUNTIF(P$7:P$10,"Meta non Conseguida")+COUNTIF(P$12:P$95,"Meta non Conseguida")</f>
        <v>4</v>
      </c>
      <c r="O11" s="277">
        <f>+COUNTIF(P$6:P$10,"Meta Conseguida")+COUNTIF(P$12:P$95,"Meta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9</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9</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0.32142857142857145</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0.25</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356">
        <v>4</v>
      </c>
      <c r="F15" s="241" t="s">
        <v>49</v>
      </c>
      <c r="G15" s="224">
        <v>0.17857142857142858</v>
      </c>
      <c r="H15" s="91" t="str">
        <f>+IF(ISBLANK(G15),"Introducir Resultado","Resultado Introducido")</f>
        <v>Resultado Introducido</v>
      </c>
      <c r="J15" s="241" t="s">
        <v>49</v>
      </c>
      <c r="K15" s="224">
        <v>0.47619047619047616</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8"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8"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7</v>
      </c>
      <c r="H17" s="86" t="str">
        <f>+IF(AND(ISBLANK(F17),ISBLANK(G17)),"Introducir Meta e Resultado",IF(ISBLANK(F17),"Introducir Meta",IF(ISBLANK(G17),"Introducir Resultado",IF(G17&gt;=F17,"Meta Conseguida","Meta Non Conseguida"))))</f>
        <v>Introducir Meta</v>
      </c>
      <c r="I17" s="2"/>
      <c r="J17" s="245"/>
      <c r="K17" s="246">
        <v>7</v>
      </c>
      <c r="L17" s="86" t="str">
        <f>+IF(AND(ISBLANK(J17),ISBLANK(K17)),"Introducir Meta e Resultado",IF(ISBLANK(J17),"Introducir Meta",IF(ISBLANK(K17),"Introducir Resultado",IF(K17&gt;=J17,"Meta Conseguida","Meta Non Conseguida"))))</f>
        <v>Introducir Meta</v>
      </c>
      <c r="M17" s="565"/>
      <c r="N17" s="245">
        <v>7</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0.25</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0.2</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0</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3</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0</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0.04</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3</v>
      </c>
      <c r="G24" s="305">
        <f>+COUNTIF(H25:H36,"Meta Conseguida")</f>
        <v>2</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4</v>
      </c>
      <c r="K24" s="305">
        <f>+COUNTIF(L25:L36,"Meta Conseguida")</f>
        <v>4</v>
      </c>
      <c r="L24" s="488" t="str">
        <f>+IF((K24+J24)=0,"Introducir Meta e Resultado",IF(COUNTA(K25:K30)=0,"Indicador Sen Resultados",IF(K24=0,"Ningunha Meta Alcanzada",IF(K24&gt;=J24,"Meta Totalmente Alcanzada",IF(K24&gt;0,"Meta Parcialmente Alcanzada")))))</f>
        <v>Meta Totalmente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c r="G25" s="377" t="s">
        <v>396</v>
      </c>
      <c r="H25" s="86" t="str">
        <f>+IF(AND(ISBLANK(F25),ISBLANK(G25)),"Introducir Meta e Resultado",IF(ISBLANK(F25),"Introducir Meta",IF(ISBLANK(G25),"Introducir Resultado",IF(G25&gt;=F25,"Meta Conseguida","Meta Non Conseguida"))))</f>
        <v>Introducir Meta</v>
      </c>
      <c r="J25" s="250"/>
      <c r="K25" s="377" t="s">
        <v>49</v>
      </c>
      <c r="L25" s="86" t="str">
        <f>+IF(AND(ISBLANK(J25),ISBLANK(K25)),"Introducir Meta e Resultado",IF(ISBLANK(J25),"Introducir Meta",IF(ISBLANK(K25),"Introducir Resultado",IF(K25&gt;=J25,"Meta Conseguida","Meta Non Conseguida"))))</f>
        <v>Introducir Meta</v>
      </c>
      <c r="N25" s="250">
        <v>0.5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0.2</v>
      </c>
      <c r="G26" s="255">
        <v>8.6956521739130405E-2</v>
      </c>
      <c r="H26" s="86" t="str">
        <f>+IF(AND(ISBLANK(F26),ISBLANK(G26)),"Introducir Meta e Resultado",IF(ISBLANK(F26),"Introducir Meta",IF(ISBLANK(G26),"Introducir Resultado",IF(G26&lt;=F26,"Meta Conseguida","Meta Non Conseguida"))))</f>
        <v>Meta Conseguida</v>
      </c>
      <c r="I26" s="565"/>
      <c r="J26" s="256">
        <v>0.2</v>
      </c>
      <c r="K26" s="255">
        <v>9.5238095238095205E-2</v>
      </c>
      <c r="L26" s="86" t="str">
        <f>+IF(AND(ISBLANK(J26),ISBLANK(K26)),"Introducir Meta e Resultado",IF(ISBLANK(J26),"Introducir Meta",IF(ISBLANK(K26),"Introducir Resultado",IF(K26&lt;=J26,"Meta Conseguida","Meta Non Conseguida"))))</f>
        <v>Meta Conseguida</v>
      </c>
      <c r="N26" s="256">
        <v>0.2</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c r="G27" s="255" t="s">
        <v>397</v>
      </c>
      <c r="H27" s="86" t="str">
        <f t="shared" ref="H27:H32" si="0">+IF(AND(ISBLANK(F27),ISBLANK(G27)),"Introducir Meta e Resultado",IF(ISBLANK(F27),"Introducir Meta",IF(ISBLANK(G27),"Introducir Resultado",IF(G27&gt;=F27,"Meta Conseguida","Meta Non Conseguida"))))</f>
        <v>Introducir Meta</v>
      </c>
      <c r="J27" s="250">
        <v>0.9</v>
      </c>
      <c r="K27" s="255">
        <v>0.99585291678186305</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0.73737373737373701</v>
      </c>
      <c r="H28" s="86" t="str">
        <f t="shared" si="0"/>
        <v>Meta Non Conseguida</v>
      </c>
      <c r="J28" s="250">
        <v>0.8</v>
      </c>
      <c r="K28" s="255">
        <v>0.80361173814898401</v>
      </c>
      <c r="L28" s="86" t="str">
        <f>+IF(AND(ISBLANK(J28),ISBLANK(K28)),"Introducir Meta e Resultado",IF(ISBLANK(J28),"Introducir Meta",IF(ISBLANK(K28),"Introducir Resultado",IF(K28&gt;=J28,"Meta Conseguida","Meta Non Conseguida"))))</f>
        <v>Meta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0.88753799392097299</v>
      </c>
      <c r="H29" s="86" t="str">
        <f t="shared" si="0"/>
        <v>Meta Conseguida</v>
      </c>
      <c r="J29" s="250">
        <v>0.8</v>
      </c>
      <c r="K29" s="255">
        <v>0.91126279863481197</v>
      </c>
      <c r="L29" s="86" t="str">
        <f>+IF(AND(ISBLANK(J29),ISBLANK(K29)),"Introducir Meta e Resultado",IF(ISBLANK(J29),"Introducir Meta",IF(ISBLANK(K29),"Introducir Resultado",IF(K29&gt;=J29,"Meta Conseguida","Meta Non Conseguida"))))</f>
        <v>Meta Conseguida</v>
      </c>
      <c r="N29" s="250">
        <v>0.7</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0.830808080808081</v>
      </c>
      <c r="H30" s="86" t="str">
        <f t="shared" si="0"/>
        <v>Introducir Meta</v>
      </c>
      <c r="J30" s="250"/>
      <c r="K30" s="255">
        <v>0.88186606471030904</v>
      </c>
      <c r="L30" s="86" t="str">
        <f>+IF(AND(ISBLANK(J30),ISBLANK(K30)),"Introducir Meta e Resultado",IF(ISBLANK(J30),"Introducir Meta",IF(ISBLANK(K30),"Introducir Resultado",IF(K30&gt;=J30,"Meta Conseguida","Meta Non Conseguida"))))</f>
        <v>Introducir Meta</v>
      </c>
      <c r="N30" s="250">
        <v>0.9</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+MIN('Anexos 1'!$AK$6:$AK$400)</f>
        <v>0.16666666666666699</v>
      </c>
      <c r="H32" s="86" t="str">
        <f t="shared" si="0"/>
        <v>Introducir Meta</v>
      </c>
      <c r="J32" s="250"/>
      <c r="K32" s="255">
        <v>0.13</v>
      </c>
      <c r="L32" s="86" t="str">
        <f>+IF(AND(ISBLANK(J32),ISBLANK(K32)),"Introducir Meta e Resultado",IF(ISBLANK(J32),"Introducir Meta",IF(ISBLANK(K32),"Introducir Resultado",IF(K32&gt;=J32,"Meta Conseguida","Meta Non Conseguida"))))</f>
        <v>Introducir Meta</v>
      </c>
      <c r="N32" s="250"/>
      <c r="O32" s="255">
        <f>+MIN('Anexos 3'!$AK$6:$AK$400)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1'!$AO$3</f>
        <v>0</v>
      </c>
      <c r="H33" s="86" t="str">
        <f>+IF(AND(ISBLANK(F33),ISBLANK(G33)),"Introducir Meta e Resultado",IF(ISBLANK(F33),"Introducir Meta",IF(ISBLANK(G33),"Introducir Resultado",IF(G33&gt;=F33,"Meta Conseguida","Meta Non Conseguida"))))</f>
        <v>Introducir Meta</v>
      </c>
      <c r="I33" s="565"/>
      <c r="J33" s="259"/>
      <c r="K33" s="255">
        <f>'Anexos 2'!$AO$3</f>
        <v>0</v>
      </c>
      <c r="L33" s="86" t="str">
        <f>+IF(AND(ISBLANK(J33),ISBLANK(K33)),"Introducir Meta e Resultado",IF(ISBLANK(J33),"Introducir Meta",IF(ISBLANK(K33),"Introducir Resultado",IF(K33&gt;=J33,"Meta Conseguida","Meta Non Conseguida"))))</f>
        <v>Introducir Meta</v>
      </c>
      <c r="N33" s="259"/>
      <c r="O33" s="255">
        <f>'Anexos 3'!$AO$3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+MIN('Anexos 1'!$AJ$6:$AJ$200)</f>
        <v>0.33333333333333298</v>
      </c>
      <c r="H35" s="86" t="str">
        <f>+IF(AND(ISBLANK(F35),ISBLANK(G35)),"Introducir Meta e Resultado",IF(ISBLANK(F35),"Introducir Meta",IF(ISBLANK(G35),"Introducir Resultado",IF(G35&gt;=F35,"Meta Conseguida","Meta Non Conseguida"))))</f>
        <v>Introducir Meta</v>
      </c>
      <c r="I35" s="565"/>
      <c r="J35" s="250"/>
      <c r="K35" s="255">
        <v>0.2</v>
      </c>
      <c r="L35" s="86" t="str">
        <f>+IF(AND(ISBLANK(J35),ISBLANK(K35)),"Introducir Meta e Resultado",IF(ISBLANK(J35),"Introducir Meta",IF(ISBLANK(K35),"Introducir Resultado",IF(K35&gt;=J35,"Meta Conseguida","Meta Non Conseguida"))))</f>
        <v>Introducir Meta</v>
      </c>
      <c r="N35" s="250"/>
      <c r="O35" s="255">
        <f>+MIN('Anexos 3'!$AJ$6:$AJ$200)</f>
        <v>0</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341"/>
      <c r="G36" s="255">
        <f>'Anexos 1'!$AN$3</f>
        <v>0</v>
      </c>
      <c r="H36" s="86" t="str">
        <f>+IF(AND(ISBLANK(F36),ISBLANK(G36)),"Introducir Meta e Resultado",IF(ISBLANK(F36),"Introducir Meta",IF(ISBLANK(G36),"Introducir Resultado",IF(G36&gt;=F36,"Meta Conseguida","Meta Non Conseguida"))))</f>
        <v>Introducir Meta</v>
      </c>
      <c r="I36" s="565"/>
      <c r="J36" s="341"/>
      <c r="K36" s="255">
        <f>'Anexos 2'!$AN$3</f>
        <v>0</v>
      </c>
      <c r="L36" s="86" t="str">
        <f>+IF(AND(ISBLANK(J36),ISBLANK(K36)),"Introducir Meta e Resultado",IF(ISBLANK(J36),"Introducir Meta",IF(ISBLANK(K36),"Introducir Resultado",IF(K36&gt;=J36,"Meta Conseguida","Meta Non Conseguida"))))</f>
        <v>Introducir Meta</v>
      </c>
      <c r="N36" s="341"/>
      <c r="O36" s="255">
        <f>'Anexos 3'!$AN$3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1</v>
      </c>
      <c r="H37" s="488" t="str">
        <f>+IF(COUNTA(F38:F40)=0,"Indicador Sen Meta",IF(COUNTA(G38:G40)=0,"Indicador Sen Resultados",IF(G37=0,"Ningunha Meta Alcanzada",IF(G37&gt;=F37,"Meta Totalmente Alcanzada",IF(G37&gt;0,"Meta Parcialmente Alcanzada")))))</f>
        <v>Meta Parcialmente Alcanzada</v>
      </c>
      <c r="I37" s="565"/>
      <c r="J37" s="496">
        <f>+COUNTA(J38:J40)</f>
        <v>3</v>
      </c>
      <c r="K37" s="497">
        <f>+COUNTIF(L38:L40,"Meta Conseguida")</f>
        <v>1</v>
      </c>
      <c r="L37" s="488" t="str">
        <f>+IF(COUNTA(J38:J40)=0,"Indicador Sen Meta",IF(COUNTA(K38:K40)=0,"Indicador Sen Resultados",IF(K37=0,"Ningunha Meta Alcanzada",IF(K37&gt;=J37,"Meta Totalmente Alcanzada",IF(K37&gt;0,"Meta Parcialmente Alcanzada")))))</f>
        <v>Meta Parcialmente Alcanzada</v>
      </c>
      <c r="N37" s="496">
        <f>+COUNTA(N38:N40)</f>
        <v>3</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1</v>
      </c>
      <c r="G38" s="255">
        <v>0.38</v>
      </c>
      <c r="H38" s="86" t="str">
        <f>+IF(AND(ISBLANK(F38),ISBLANK(G38)),"Introducir Meta e Resultado",IF(ISBLANK(F38),"Introducir Meta",IF(ISBLANK(G38),"Introducir Resultado",IF(G38&gt;=F38,"Meta Conseguida","Meta Non Conseguida"))))</f>
        <v>Meta Non Conseguida</v>
      </c>
      <c r="J38" s="250">
        <v>1</v>
      </c>
      <c r="K38" s="255">
        <v>0.2</v>
      </c>
      <c r="L38" s="86" t="str">
        <f>+IF(AND(ISBLANK(J38),ISBLANK(K38)),"Introducir Meta e Resultado",IF(ISBLANK(J38),"Introducir Meta",IF(ISBLANK(K38),"Introducir Resultado",IF(K38&gt;=J38,"Meta Conseguida","Meta Non Conseguida"))))</f>
        <v>Meta Non Conseguida</v>
      </c>
      <c r="N38" s="478">
        <v>0.3</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v>0.9</v>
      </c>
      <c r="G39" s="255">
        <v>0.4</v>
      </c>
      <c r="H39" s="86" t="str">
        <f>+IF(AND(ISBLANK(F39),ISBLANK(G39)),"Introducir Meta e Resultado",IF(ISBLANK(F39),"Introducir Meta",IF(ISBLANK(G39),"Introducir Resultado",IF(G39&gt;=F39,"Meta Conseguida","Meta Non Conseguida"))))</f>
        <v>Meta Non Conseguida</v>
      </c>
      <c r="J39" s="250">
        <v>0.9</v>
      </c>
      <c r="K39" s="255">
        <v>0.34</v>
      </c>
      <c r="L39" s="86" t="str">
        <f>+IF(AND(ISBLANK(J39),ISBLANK(K39)),"Introducir Meta e Resultado",IF(ISBLANK(J39),"Introducir Meta",IF(ISBLANK(K39),"Introducir Resultado",IF(K39&gt;=J39,"Meta Conseguida","Meta Non Conseguida"))))</f>
        <v>Meta Non Conseguida</v>
      </c>
      <c r="N39" s="250">
        <v>0.9</v>
      </c>
      <c r="O39" s="255"/>
      <c r="P39" s="86" t="str">
        <f>+IF(AND(ISBLANK(N39),ISBLANK(O39)),"Introducir Meta e Resultado",IF(ISBLANK(N39),"Introducir Meta",IF(ISBLANK(O39),"Introducir Resultado",IF(O39&gt;=N39,"Meta Conseguida","Meta Non Conseguida"))))</f>
        <v>Introducir Resultado</v>
      </c>
    </row>
    <row r="40" spans="1:16" ht="51">
      <c r="A40" s="52" t="s">
        <v>251</v>
      </c>
      <c r="B40" s="89" t="s">
        <v>252</v>
      </c>
      <c r="C40" s="89" t="s">
        <v>148</v>
      </c>
      <c r="D40" s="306" t="s">
        <v>253</v>
      </c>
      <c r="E40" s="358">
        <v>7</v>
      </c>
      <c r="F40" s="250">
        <v>0.7</v>
      </c>
      <c r="G40" s="255">
        <v>0.84210526315789502</v>
      </c>
      <c r="H40" s="86" t="str">
        <f>+IF(AND(ISBLANK(F40),ISBLANK(G40)),"Introducir Meta e Resultado",IF(ISBLANK(F40),"Introducir Meta",IF(ISBLANK(G40),"Introducir Resultado",IF(G40&gt;=F40,"Meta Conseguida","Meta Non Conseguida"))))</f>
        <v>Meta Conseguida</v>
      </c>
      <c r="J40" s="250">
        <v>0.7</v>
      </c>
      <c r="K40" s="255">
        <v>1</v>
      </c>
      <c r="L40" s="86" t="str">
        <f>+IF(AND(ISBLANK(J40),ISBLANK(K40)),"Introducir Meta e Resultado",IF(ISBLANK(J40),"Introducir Meta",IF(ISBLANK(K40),"Introducir Resultado",IF(K40&gt;=J40,"Meta Conseguida","Meta Non Conseguida"))))</f>
        <v>Meta Conseguida</v>
      </c>
      <c r="N40" s="250">
        <v>0.7</v>
      </c>
      <c r="O40" s="255"/>
      <c r="P40" s="86" t="str">
        <f>+IF(AND(ISBLANK(N40),ISBLANK(O40)),"Introducir Meta e Resultado",IF(ISBLANK(N40),"Introducir Meta",IF(ISBLANK(O40),"Introducir Resultado",IF(O40&gt;=N40,"Meta Conseguida","Meta Non Conseguida"))))</f>
        <v>Introducir Resultado</v>
      </c>
    </row>
    <row r="41" spans="1:16" ht="25.5">
      <c r="A41" s="99" t="s">
        <v>254</v>
      </c>
      <c r="B41" s="100" t="s">
        <v>255</v>
      </c>
      <c r="C41" s="100" t="s">
        <v>204</v>
      </c>
      <c r="D41" s="283" t="s">
        <v>256</v>
      </c>
      <c r="E41" s="360">
        <v>7</v>
      </c>
      <c r="F41" s="260" t="s">
        <v>49</v>
      </c>
      <c r="G41" s="223" t="s">
        <v>49</v>
      </c>
      <c r="H41" s="378" t="s">
        <v>49</v>
      </c>
      <c r="I41" s="565"/>
      <c r="J41" s="260" t="s">
        <v>49</v>
      </c>
      <c r="K41" s="223" t="s">
        <v>49</v>
      </c>
      <c r="L41" s="378" t="s">
        <v>49</v>
      </c>
      <c r="N41" s="260" t="s">
        <v>49</v>
      </c>
      <c r="O41" s="261"/>
      <c r="P41" s="91" t="str">
        <f>+IF(ISBLANK(O41),"Introducir Resultado","Indicador Completado")</f>
        <v>Introducir Resultado</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42"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1</v>
      </c>
      <c r="G46" s="497">
        <f>+COUNTIF(H47:H51,"Meta Conseguida")</f>
        <v>1</v>
      </c>
      <c r="H46" s="488" t="str">
        <f>+IF((G46+F46)=0,"Introducir Meta e Resultado",IF(COUNTA(G47:G51)=0,"Indicador Sen Resultados",IF(G46=0,"Ningunha Meta Alcanzada",IF(G46&gt;=F46,"Meta Totalmente Alcanzada",IF(G46&gt;0,"Meta Parcialmente Alcanzada")))))</f>
        <v>Meta Totalmente Alcanzada</v>
      </c>
      <c r="I46" s="565"/>
      <c r="J46" s="498">
        <f>+COUNTA(J47:J51)</f>
        <v>2</v>
      </c>
      <c r="K46" s="497">
        <f>+COUNTIF(L47:L51,"Meta Conseguida")</f>
        <v>2</v>
      </c>
      <c r="L46" s="488" t="str">
        <f>+IF((K46+J46)=0,"Introducir Meta e Resultado",IF(COUNTA(K47:K51)=0,"Indicador Sen Resultados",IF(K46=0,"Ningunha Meta Alcanzada",IF(K46&gt;=J46,"Meta Totalmente Alcanzada",IF(K46&gt;0,"Meta Parcialmente Alcanzada")))))</f>
        <v>Meta Totalmente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3.8235294117647061</v>
      </c>
      <c r="H47" s="86" t="str">
        <f>+IF(AND(ISBLANK(F47),ISBLANK(G47)),"Introducir Meta e Resultado",IF(ISBLANK(F47),"Introducir Meta",IF(ISBLANK(G47),"Introducir Resultado",IF(G47&gt;=F47,"Meta Conseguida","Meta Non Conseguida"))))</f>
        <v>Meta Conseguida</v>
      </c>
      <c r="I47" s="565"/>
      <c r="J47" s="237">
        <v>3</v>
      </c>
      <c r="K47" s="435">
        <v>3.0571428571428569</v>
      </c>
      <c r="L47" s="86" t="str">
        <f>+IF(AND(ISBLANK(J47),ISBLANK(K47)),"Introducir Meta e Resultado",IF(ISBLANK(J47),"Introducir Meta",IF(ISBLANK(K47),"Introducir Resultado",IF(K47&gt;=J47,"Meta Conseguida","Meta Non Conseguida"))))</f>
        <v>Meta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c r="G48" s="435" t="s">
        <v>49</v>
      </c>
      <c r="H48" s="86" t="str">
        <f>+IF(AND(ISBLANK(F48),ISBLANK(G48)),"Introducir Meta e Resultado",IF(ISBLANK(F48),"Introducir Meta",IF(ISBLANK(G48),"Introducir Resultado",IF(G48&gt;=F48,"Meta Conseguida","Meta Non Conseguida"))))</f>
        <v>Introducir Meta</v>
      </c>
      <c r="I48" s="565"/>
      <c r="J48" s="264">
        <v>3.5</v>
      </c>
      <c r="K48" s="435">
        <v>3.8754208754208754</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c r="G49" s="435" t="s">
        <v>49</v>
      </c>
      <c r="H49" s="86" t="str">
        <f>+IF(AND(ISBLANK(F49),ISBLANK(G49)),"Introducir Meta e Resultado",IF(ISBLANK(F49),"Introducir Meta",IF(ISBLANK(G49),"Introducir Resultado",IF(G49&gt;=F49,"Meta Conseguida","Meta Non Conseguida"))))</f>
        <v>Introducir Meta</v>
      </c>
      <c r="I49" s="565"/>
      <c r="J49" s="264"/>
      <c r="K49" s="435" t="s">
        <v>49</v>
      </c>
      <c r="L49" s="86" t="str">
        <f>+IF(AND(ISBLANK(J49),ISBLANK(K49)),"Introducir Meta e Resultado",IF(ISBLANK(J49),"Introducir Meta",IF(ISBLANK(K49),"Introducir Resultado",IF(K49&gt;=J49,"Meta Conseguida","Meta Non Conseguida"))))</f>
        <v>Introducir Meta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3.0465116279069768</v>
      </c>
      <c r="H50" s="86" t="str">
        <f>+IF(AND(ISBLANK(F50),ISBLANK(G50)),"Introducir Meta e Resultado",IF(ISBLANK(F50),"Introducir Meta",IF(ISBLANK(G50),"Introducir Resultado",IF(G50&gt;=F50,"Meta Conseguida","Meta Non Conseguida"))))</f>
        <v>Introducir Meta</v>
      </c>
      <c r="I50" s="565"/>
      <c r="J50" s="264"/>
      <c r="K50" s="435">
        <v>4.666666666666667</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49</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9.75" customHeight="1">
      <c r="A52" s="99" t="s">
        <v>280</v>
      </c>
      <c r="B52" s="100" t="s">
        <v>281</v>
      </c>
      <c r="C52" s="100" t="s">
        <v>204</v>
      </c>
      <c r="D52" s="309" t="s">
        <v>282</v>
      </c>
      <c r="E52" s="367">
        <v>7</v>
      </c>
      <c r="F52" s="266">
        <v>0.2</v>
      </c>
      <c r="G52" s="380">
        <v>8.6999999999999994E-2</v>
      </c>
      <c r="H52" s="91" t="str">
        <f>+IF(AND(ISBLANK(F52),ISBLANK(G52)),"Introducir Meta e Resultado",IF(ISBLANK(F52),"Introducir Meta",IF(ISBLANK(G52),"Introducir Resultado",IF(G52&lt;=F52,"Meta Conseguida","Meta Non Conseguida"))))</f>
        <v>Meta Conseguida</v>
      </c>
      <c r="I52" s="565"/>
      <c r="J52" s="266">
        <v>0.2</v>
      </c>
      <c r="K52" s="224">
        <v>9.5000000000000001E-2</v>
      </c>
      <c r="L52" s="91" t="str">
        <f>+IF(AND(ISBLANK(J52),ISBLANK(K52)),"Introducir Meta e Resultado",IF(ISBLANK(J52),"Introducir Meta",IF(ISBLANK(K52),"Introducir Resultado",IF(K52&lt;=J52,"Meta Conseguida","Meta Non Conseguida"))))</f>
        <v>Meta Conseguida</v>
      </c>
      <c r="N52" s="266">
        <v>0.2</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0</v>
      </c>
      <c r="H53" s="91" t="str">
        <f>+IF(AND(ISBLANK(F53),ISBLANK(G53)),"Introducir Meta e Resultado",IF(ISBLANK(F53),"Introducir Meta",IF(ISBLANK(G53),"Introducir Resultado",IF(G53&lt;=F53,"Meta Conseguida","Meta Non Conseguida"))))</f>
        <v>Introducir Meta</v>
      </c>
      <c r="I53" s="565"/>
      <c r="J53" s="266"/>
      <c r="K53" s="224">
        <v>0</v>
      </c>
      <c r="L53" s="91" t="str">
        <f>+IF(AND(ISBLANK(J53),ISBLANK(K53)),"Introducir Meta e Resultado",IF(ISBLANK(J53),"Introducir Meta",IF(ISBLANK(K53),"Introducir Resultado",IF(K53&lt;=J53,"Meta Conseguida","Meta Non Conseguida"))))</f>
        <v>Introducir Meta</v>
      </c>
      <c r="N53" s="266">
        <v>0.02</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3.4285714285714284</v>
      </c>
      <c r="H55" s="86" t="str">
        <f t="shared" ref="H55:H63" si="1">+IF(AND(ISBLANK(F55),ISBLANK(G55)),"Introducir Meta e Resultado",IF(ISBLANK(F55),"Introducir Meta",IF(ISBLANK(G55),"Introducir Resultado",IF(G55&gt;=F55,"Meta Conseguida","Meta Non Conseguida"))))</f>
        <v>Introducir Meta</v>
      </c>
      <c r="I55" s="565"/>
      <c r="J55" s="267"/>
      <c r="K55" s="435">
        <v>3.625</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t="s">
        <v>49</v>
      </c>
      <c r="H56" s="86" t="str">
        <f t="shared" si="1"/>
        <v>Introducir Meta</v>
      </c>
      <c r="I56" s="565"/>
      <c r="J56" s="267"/>
      <c r="K56" s="435">
        <v>4.3492063492063489</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t="s">
        <v>49</v>
      </c>
      <c r="H57" s="86" t="str">
        <f t="shared" si="1"/>
        <v>Introducir Meta</v>
      </c>
      <c r="I57" s="565"/>
      <c r="J57" s="268"/>
      <c r="K57" s="435" t="s">
        <v>49</v>
      </c>
      <c r="L57" s="86" t="str">
        <f>+IF(AND(ISBLANK(J57),ISBLANK(K57)),"Introducir Meta e Resultado",IF(ISBLANK(J57),"Introducir Meta",IF(ISBLANK(K57),"Introducir Resultado",IF(K57&gt;=J57,"Meta Conseguida","Meta Non Conseguida"))))</f>
        <v>Introducir Meta</v>
      </c>
      <c r="N57" s="268">
        <v>3</v>
      </c>
      <c r="O57" s="435"/>
      <c r="P57" s="86" t="str">
        <f>+IF(AND(ISBLANK(N57),ISBLANK(O57)),"Introducir Meta e Resultado",IF(ISBLANK(N57),"Introducir Meta",IF(ISBLANK(O57),"Introducir Resultado",IF(O57&gt;=N57,"Meta Conseguida","Meta Non Conseguida"))))</f>
        <v>Introducir Resultado</v>
      </c>
    </row>
    <row r="58" spans="1:16" ht="30" customHeight="1">
      <c r="A58" s="56" t="s">
        <v>298</v>
      </c>
      <c r="B58" s="89" t="s">
        <v>299</v>
      </c>
      <c r="C58" s="90" t="s">
        <v>287</v>
      </c>
      <c r="D58" s="315" t="s">
        <v>300</v>
      </c>
      <c r="E58" s="365">
        <v>5</v>
      </c>
      <c r="F58" s="269"/>
      <c r="G58" s="435">
        <v>3.1666666666666665</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4</v>
      </c>
      <c r="H60" s="86" t="str">
        <f t="shared" si="1"/>
        <v>Introducir Meta</v>
      </c>
      <c r="I60" s="565"/>
      <c r="J60" s="267"/>
      <c r="K60" s="435">
        <v>3.5</v>
      </c>
      <c r="L60" s="86" t="str">
        <f>+IF(AND(ISBLANK(J60),ISBLANK(K60)),"Introducir Meta e Resultado",IF(ISBLANK(J60),"Introducir Meta",IF(ISBLANK(K60),"Introducir Resultado",IF(K60&gt;=J60,"Meta Conseguida","Meta Non Conseguida"))))</f>
        <v>Introducir Meta</v>
      </c>
      <c r="N60" s="267">
        <v>3.5</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t="s">
        <v>49</v>
      </c>
      <c r="H61" s="86" t="str">
        <f t="shared" si="1"/>
        <v>Introducir Meta</v>
      </c>
      <c r="I61" s="565"/>
      <c r="J61" s="267"/>
      <c r="K61" s="435">
        <v>3.7272727272727271</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t="s">
        <v>49</v>
      </c>
      <c r="H62" s="86" t="str">
        <f t="shared" si="1"/>
        <v>Introducir Meta</v>
      </c>
      <c r="I62" s="565"/>
      <c r="J62" s="267"/>
      <c r="K62" s="435" t="s">
        <v>49</v>
      </c>
      <c r="L62" s="86" t="str">
        <f>+IF(AND(ISBLANK(J62),ISBLANK(K62)),"Introducir Meta e Resultado",IF(ISBLANK(J62),"Introducir Meta",IF(ISBLANK(K62),"Introducir Resultado",IF(K62&gt;=J62,"Meta Conseguida","Meta Non Conseguida"))))</f>
        <v>Introducir Meta</v>
      </c>
      <c r="N62" s="267">
        <v>3.5</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t="s">
        <v>49</v>
      </c>
      <c r="H63" s="87" t="str">
        <f t="shared" si="1"/>
        <v>Introducir Meta</v>
      </c>
      <c r="I63" s="565"/>
      <c r="J63" s="267"/>
      <c r="K63" s="435">
        <v>4</v>
      </c>
      <c r="L63" s="87" t="str">
        <f>+IF(AND(ISBLANK(J63),ISBLANK(K63)),"Introducir Meta e Resultado",IF(ISBLANK(J63),"Introducir Meta",IF(ISBLANK(K63),"Introducir Resultado",IF(K63&gt;=J63,"Meta Conseguida","Meta Non Conseguida"))))</f>
        <v>Introducir Meta</v>
      </c>
      <c r="N63" s="267">
        <v>3.5</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380" t="s">
        <v>49</v>
      </c>
      <c r="H64" s="85" t="str">
        <f>+IF(AND(ISBLANK(F64),ISBLANK(G64)),"Introducir Meta e Resultado",IF(ISBLANK(F64),"Introducir Meta",IF(ISBLANK(G64),"Introducir Resultado",IF(G64&gt;=F64,"Meta Conseguida","Meta Non Conseguida"))))</f>
        <v>Introducir Meta</v>
      </c>
      <c r="I64" s="567"/>
      <c r="J64" s="241"/>
      <c r="K64" s="224">
        <v>0.19696969696969696</v>
      </c>
      <c r="L64" s="85" t="str">
        <f>+IF(AND(ISBLANK(J64),ISBLANK(K64)),"Introducir Meta e Resultado",IF(ISBLANK(J64),"Introducir Meta",IF(ISBLANK(K64),"Introducir Resultado",IF(K64&gt;=J64,"Meta Conseguida","Meta Non Conseguida"))))</f>
        <v>Introducir Meta</v>
      </c>
      <c r="M64" s="3"/>
      <c r="N64" s="241">
        <v>0.15</v>
      </c>
      <c r="O64" s="224"/>
      <c r="P64" s="85" t="str">
        <f>+IF(AND(ISBLANK(N64),ISBLANK(O64)),"Introducir Meta e Resultado",IF(ISBLANK(N64),"Introducir Meta",IF(ISBLANK(O64),"Introducir Resultado",IF(O64&gt;=N64,"Meta Conseguida","Meta Non Conseguida"))))</f>
        <v>Introducir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3.8333333333333299</v>
      </c>
      <c r="H66" s="86" t="str">
        <f>+IF(AND(ISBLANK(F66),ISBLANK(G66)),"Introducir Meta e Resultado",IF(ISBLANK(F66),"Introducir Meta",IF(ISBLANK(G66),"Introducir Resultado",IF(G66&gt;=F66,"Meta Conseguida","Meta Non Conseguida"))))</f>
        <v>Introducir Meta</v>
      </c>
      <c r="I66" s="565"/>
      <c r="J66" s="267"/>
      <c r="K66" s="435">
        <v>3.3333333333333335</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49.5" customHeight="1">
      <c r="A67" s="55" t="s">
        <v>327</v>
      </c>
      <c r="B67" s="89" t="s">
        <v>328</v>
      </c>
      <c r="C67" s="89" t="s">
        <v>322</v>
      </c>
      <c r="D67" s="315" t="s">
        <v>329</v>
      </c>
      <c r="E67" s="365">
        <v>2</v>
      </c>
      <c r="F67" s="267"/>
      <c r="G67" s="435" t="s">
        <v>49</v>
      </c>
      <c r="H67" s="86" t="str">
        <f>+IF(AND(ISBLANK(F67),ISBLANK(G67)),"Introducir Meta e Resultado",IF(ISBLANK(F67),"Introducir Meta",IF(ISBLANK(G67),"Introducir Resultado",IF(G67&gt;=F67,"Meta Conseguida","Meta Non Conseguida"))))</f>
        <v>Introducir Meta</v>
      </c>
      <c r="I67" s="565"/>
      <c r="J67" s="267"/>
      <c r="K67" s="435">
        <v>3.859375</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t="s">
        <v>49</v>
      </c>
      <c r="H68" s="86" t="str">
        <f>+IF(AND(ISBLANK(F68),ISBLANK(G68)),"Introducir Meta e Resultado",IF(ISBLANK(F68),"Introducir Meta",IF(ISBLANK(G68),"Introducir Resultado",IF(G68&gt;=F68,"Meta Conseguida","Meta Non Conseguida"))))</f>
        <v>Introducir Meta</v>
      </c>
      <c r="I68" s="565"/>
      <c r="J68" s="267"/>
      <c r="K68" s="435" t="s">
        <v>49</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3</v>
      </c>
      <c r="H69" s="86" t="str">
        <f>+IF(AND(ISBLANK(F69),ISBLANK(G69)),"Introducir Meta e Resultado",IF(ISBLANK(F69),"Introducir Meta",IF(ISBLANK(G69),"Introducir Resultado",IF(G69&gt;=F69,"Meta Conseguida","Meta Non Conseguida"))))</f>
        <v>Introducir Meta</v>
      </c>
      <c r="I69" s="565"/>
      <c r="J69" s="267"/>
      <c r="K69" s="435">
        <v>4.666666666666667</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c r="H70" s="91" t="str">
        <f>+IF(ISBLANK(G70),"Introducir Resultado","Indicador Completado")</f>
        <v>Introducir Resultado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24.95" customHeight="1">
      <c r="A71" s="99" t="s">
        <v>337</v>
      </c>
      <c r="B71" s="100" t="s">
        <v>338</v>
      </c>
      <c r="C71" s="100" t="s">
        <v>69</v>
      </c>
      <c r="D71" s="309" t="s">
        <v>339</v>
      </c>
      <c r="E71" s="367">
        <v>7</v>
      </c>
      <c r="F71" s="271">
        <v>7</v>
      </c>
      <c r="G71" s="270">
        <v>8.1307647087994734</v>
      </c>
      <c r="H71" s="85" t="str">
        <f>+IF(AND(ISBLANK(F71),ISBLANK(G71)),"Introducir Meta e Resultado",IF(ISBLANK(F71),"Introducir Meta",IF(ISBLANK(G71),"Introducir Resultado",IF(G71&gt;=F71,"Meta Conseguida","Meta Non Conseguida"))))</f>
        <v>Meta Conseguida</v>
      </c>
      <c r="I71" s="3"/>
      <c r="J71" s="271">
        <v>7</v>
      </c>
      <c r="K71" s="270">
        <v>9.6999999999999993</v>
      </c>
      <c r="L71" s="85" t="str">
        <f>+IF(AND(ISBLANK(J71),ISBLANK(K71)),"Introducir Meta e Resultado",IF(ISBLANK(J71),"Introducir Meta",IF(ISBLANK(K71),"Introducir Resultado",IF(K71&gt;=J71,"Meta Conseguida","Meta Non Conseguida"))))</f>
        <v>Meta Conseguida</v>
      </c>
      <c r="N71" s="271"/>
      <c r="O71" s="270"/>
      <c r="P71" s="85" t="str">
        <f>+IF(AND(ISBLANK(N71),ISBLANK(O71)),"Introducir Meta e Resultado",IF(ISBLANK(N71),"Introducir Meta",IF(ISBLANK(O71),"Introducir Resultado",IF(O71&gt;=N71,"Meta Conseguida","Meta Non Conseguida"))))</f>
        <v>Introducir Meta e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355" t="s">
        <v>74</v>
      </c>
      <c r="B73" s="100" t="s">
        <v>75</v>
      </c>
      <c r="C73" s="100" t="s">
        <v>76</v>
      </c>
      <c r="D73" s="309" t="s">
        <v>343</v>
      </c>
      <c r="E73" s="367">
        <v>5</v>
      </c>
      <c r="F73" s="271"/>
      <c r="G73" s="270"/>
      <c r="H73" s="91" t="str">
        <f>+IF(AND(ISBLANK(F73),ISBLANK(G73)),"Introducir Meta e Resultado",IF(ISBLANK(F73),"Introducir Meta",IF(ISBLANK(G73),"Introducir Resultado",IF(G73&gt;=F73,"Meta Conseguida","Meta Non Conseguida"))))</f>
        <v>Introducir Meta e Resultado</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63.75">
      <c r="A74" s="99" t="s">
        <v>344</v>
      </c>
      <c r="B74" s="100" t="s">
        <v>345</v>
      </c>
      <c r="C74" s="100" t="s">
        <v>318</v>
      </c>
      <c r="D74" s="317" t="s">
        <v>346</v>
      </c>
      <c r="E74" s="367">
        <v>5</v>
      </c>
      <c r="F74" s="271"/>
      <c r="G74" s="234" t="s">
        <v>398</v>
      </c>
      <c r="H74" s="85" t="str">
        <f>+IF(AND(ISBLANK(F74),ISBLANK(G74)),"Introducir Meta e Resultado",IF(ISBLANK(F74),"Introducir Meta",IF(ISBLANK(G74),"Introducir Resultado",IF(G74&gt;=F74,"Meta Conseguida","Meta Non Conseguida"))))</f>
        <v>Introducir Meta</v>
      </c>
      <c r="I74" s="3"/>
      <c r="J74" s="271"/>
      <c r="K74" s="379" t="s">
        <v>49</v>
      </c>
      <c r="L74" s="85" t="str">
        <f>+IF(AND(ISBLANK(J74),ISBLANK(K74)),"Introducir Meta e Resultado",IF(ISBLANK(J74),"Introducir Meta",IF(ISBLANK(K74),"Introducir Resultado",IF(K74&gt;=J74,"Meta Conseguida","Meta Non Conseguida"))))</f>
        <v>Introducir Meta</v>
      </c>
      <c r="N74" s="271">
        <v>3.5</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4</v>
      </c>
      <c r="H76" s="86" t="str">
        <f t="shared" ref="H76:H81" si="2">+IF(AND(ISBLANK(F76),ISBLANK(G76)),"Introducir Meta e Resultado",IF(ISBLANK(F76),"Introducir Meta",IF(ISBLANK(G76),"Introducir Resultado",IF(G76&gt;=F76,"Meta Conseguida","Meta Non Conseguida"))))</f>
        <v>Introducir Meta</v>
      </c>
      <c r="I76" s="565"/>
      <c r="J76" s="267"/>
      <c r="K76" s="435">
        <v>2.5</v>
      </c>
      <c r="L76" s="86" t="str">
        <f t="shared" ref="L76:L81" si="3">+IF(AND(ISBLANK(J76),ISBLANK(K76)),"Introducir Meta e Resultado",IF(ISBLANK(J76),"Introducir Meta",IF(ISBLANK(K76),"Introducir Resultado",IF(K76&gt;=J76,"Meta Conseguida","Meta Non Conseguida"))))</f>
        <v>Introducir Meta</v>
      </c>
      <c r="N76" s="267">
        <v>3.5</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t="s">
        <v>398</v>
      </c>
      <c r="H77" s="86" t="str">
        <f t="shared" si="2"/>
        <v>Introducir Meta</v>
      </c>
      <c r="I77" s="565"/>
      <c r="J77" s="267"/>
      <c r="K77" s="435">
        <v>4.2121212121212119</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t="s">
        <v>398</v>
      </c>
      <c r="H78" s="86" t="str">
        <f t="shared" si="2"/>
        <v>Introducir Meta</v>
      </c>
      <c r="I78" s="565"/>
      <c r="J78" s="267"/>
      <c r="K78" s="435" t="s">
        <v>49</v>
      </c>
      <c r="L78" s="86" t="str">
        <f t="shared" si="3"/>
        <v>Introducir Meta</v>
      </c>
      <c r="N78" s="267">
        <v>3.5</v>
      </c>
      <c r="O78" s="435"/>
      <c r="P78" s="86" t="str">
        <f t="shared" si="4"/>
        <v>Introducir Resultado</v>
      </c>
    </row>
    <row r="79" spans="1:16" ht="63.75">
      <c r="A79" s="56" t="s">
        <v>359</v>
      </c>
      <c r="B79" s="90" t="s">
        <v>360</v>
      </c>
      <c r="C79" s="63" t="s">
        <v>35</v>
      </c>
      <c r="D79" s="315" t="s">
        <v>361</v>
      </c>
      <c r="E79" s="365">
        <v>4</v>
      </c>
      <c r="F79" s="274"/>
      <c r="G79" s="435">
        <v>3</v>
      </c>
      <c r="H79" s="87" t="str">
        <f t="shared" si="2"/>
        <v>Introducir Meta</v>
      </c>
      <c r="I79" s="565"/>
      <c r="J79" s="274"/>
      <c r="K79" s="435">
        <v>4.5</v>
      </c>
      <c r="L79" s="87" t="str">
        <f t="shared" si="3"/>
        <v>Introducir Meta</v>
      </c>
      <c r="N79" s="274">
        <v>3.5</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v>3.77</v>
      </c>
      <c r="H81" s="85" t="str">
        <f t="shared" si="2"/>
        <v>Introducir Meta</v>
      </c>
      <c r="I81" s="3"/>
      <c r="J81" s="271"/>
      <c r="K81" s="234">
        <v>4.29</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1</v>
      </c>
      <c r="G82" s="497">
        <f>+COUNTIF(H83:H86,"Meta Conseguida")</f>
        <v>1</v>
      </c>
      <c r="H82" s="488" t="str">
        <f>+IF((G82+F82)=0,"Introducir Meta e Resultado",IF(COUNTA(G83:G86)=0,"Indicador Sen Resultados",IF(G82=0,"Ningunha Meta Alcanzada",IF(G82&gt;=F82,"Meta Totalmente Alcanzada",IF(G82&gt;0,"Meta Parcialmente Alcanzada")))))</f>
        <v>Meta Totalmente Alcanzada</v>
      </c>
      <c r="I82" s="565"/>
      <c r="J82" s="498">
        <f>+COUNTA(J83:J86)</f>
        <v>2</v>
      </c>
      <c r="K82" s="497">
        <f>+COUNTIF(L83:L86,"Meta Conseguida")</f>
        <v>1</v>
      </c>
      <c r="L82" s="488" t="str">
        <f>+IF((K82+J82)=0,"Introducir Meta e Resultado",IF(COUNTA(K83:K86)=0,"Indicador Sen Resultados",IF(K82=0,"Ningunha Meta Alcanzada",IF(K82&gt;=J82,"Meta Totalmente Alcanzada",IF(K82&gt;0,"Meta Parcialmente Alcanzada")))))</f>
        <v>Meta Parcialmente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3.8181818181818183</v>
      </c>
      <c r="H83" s="86" t="str">
        <f>+IF(AND(ISBLANK(F83),ISBLANK(G83)),"Introducir Meta e Resultado",IF(ISBLANK(F83),"Introducir Meta",IF(ISBLANK(G83),"Introducir Resultado",IF(G83&gt;=F83,"Meta Conseguida","Meta Non Conseguida"))))</f>
        <v>Meta Conseguida</v>
      </c>
      <c r="I83" s="565"/>
      <c r="J83" s="267">
        <v>3</v>
      </c>
      <c r="K83" s="435">
        <v>2.8181818181818183</v>
      </c>
      <c r="L83" s="86" t="str">
        <f>+IF(AND(ISBLANK(J83),ISBLANK(K83)),"Introducir Meta e Resultado",IF(ISBLANK(J83),"Introducir Meta",IF(ISBLANK(K83),"Introducir Resultado",IF(K83&gt;=J83,"Meta Conseguida","Meta Non Conseguida"))))</f>
        <v>Meta Non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c r="G84" s="435" t="s">
        <v>398</v>
      </c>
      <c r="H84" s="86" t="str">
        <f>+IF(AND(ISBLANK(F84),ISBLANK(G84)),"Introducir Meta e Resultado",IF(ISBLANK(F84),"Introducir Meta",IF(ISBLANK(G84),"Introducir Resultado",IF(G84&gt;=F84,"Meta Conseguida","Meta Non Conseguida"))))</f>
        <v>Introducir Meta</v>
      </c>
      <c r="I84" s="565"/>
      <c r="J84" s="267">
        <v>3.5</v>
      </c>
      <c r="K84" s="435">
        <v>3.588888888888889</v>
      </c>
      <c r="L84" s="86" t="str">
        <f>+IF(AND(ISBLANK(J84),ISBLANK(K84)),"Introducir Meta e Resultado",IF(ISBLANK(J84),"Introducir Meta",IF(ISBLANK(K84),"Introducir Resultado",IF(K84&gt;=J84,"Meta Conseguida","Meta Non Conseguida"))))</f>
        <v>Meta Conseguida</v>
      </c>
      <c r="N84" s="267">
        <v>3.5</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c r="G85" s="435" t="s">
        <v>398</v>
      </c>
      <c r="H85" s="86" t="str">
        <f>+IF(AND(ISBLANK(F85),ISBLANK(G85)),"Introducir Meta e Resultado",IF(ISBLANK(F85),"Introducir Meta",IF(ISBLANK(G85),"Introducir Resultado",IF(G85&gt;=F85,"Meta Conseguida","Meta Non Conseguida"))))</f>
        <v>Introducir Meta</v>
      </c>
      <c r="I85" s="565"/>
      <c r="J85" s="267"/>
      <c r="K85" s="435" t="s">
        <v>49</v>
      </c>
      <c r="L85" s="86" t="str">
        <f>+IF(AND(ISBLANK(J85),ISBLANK(K85)),"Introducir Meta e Resultado",IF(ISBLANK(J85),"Introducir Meta",IF(ISBLANK(K85),"Introducir Resultado",IF(K85&gt;=J85,"Meta Conseguida","Meta Non Conseguida"))))</f>
        <v>Introducir Meta</v>
      </c>
      <c r="N85" s="267">
        <v>3.5</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2.5</v>
      </c>
      <c r="H86" s="86" t="str">
        <f>+IF(AND(ISBLANK(F86),ISBLANK(G86)),"Introducir Meta e Resultado",IF(ISBLANK(F86),"Introducir Meta",IF(ISBLANK(G86),"Introducir Resultado",IF(G86&gt;=F86,"Meta Conseguida","Meta Non Conseguida"))))</f>
        <v>Introducir Meta</v>
      </c>
      <c r="I86" s="565"/>
      <c r="J86" s="267"/>
      <c r="K86" s="435">
        <v>4</v>
      </c>
      <c r="L86" s="86" t="str">
        <f>+IF(AND(ISBLANK(J86),ISBLANK(K86)),"Introducir Meta e Resultado",IF(ISBLANK(J86),"Introducir Meta",IF(ISBLANK(K86),"Introducir Resultado",IF(K86&gt;=J86,"Meta Conseguida","Meta Non Conseguida"))))</f>
        <v>Introducir Meta</v>
      </c>
      <c r="N86" s="267">
        <v>3.5</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59</v>
      </c>
      <c r="H87" s="91" t="str">
        <f>+IF(ISBLANK(G87),"Introducir Resultado","Indicador Completado")</f>
        <v>Indicador Completado</v>
      </c>
      <c r="I87" s="3"/>
      <c r="J87" s="276" t="s">
        <v>49</v>
      </c>
      <c r="K87" s="277">
        <v>66</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28</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38"/>
      <c r="H93" s="86" t="str">
        <f t="shared" ref="H93:H97" si="5">+IF(AND(ISBLANK(F93),ISBLANK(G93)),"Introducir Meta e Resultado",IF(ISBLANK(F93),"Introducir Meta",IF(ISBLANK(G93),"Introducir Resultado",IF(G93&gt;=F93,"Meta Conseguida","Meta Non Conseguida"))))</f>
        <v>Introducir Resultado</v>
      </c>
      <c r="J93" s="427">
        <v>0.8</v>
      </c>
      <c r="K93" s="238"/>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0.2</v>
      </c>
      <c r="G94" s="238"/>
      <c r="H94" s="86" t="str">
        <f t="shared" si="5"/>
        <v>Introducir Resultado</v>
      </c>
      <c r="J94" s="427">
        <v>0.2</v>
      </c>
      <c r="K94" s="238"/>
      <c r="L94" s="86" t="str">
        <f t="shared" si="6"/>
        <v>Introducir Resultado</v>
      </c>
      <c r="N94" s="427">
        <v>0.2</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0.5</v>
      </c>
      <c r="G95" s="238"/>
      <c r="H95" s="86" t="str">
        <f t="shared" si="5"/>
        <v>Introducir Resultado</v>
      </c>
      <c r="J95" s="427">
        <v>0.5</v>
      </c>
      <c r="K95" s="238"/>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38"/>
      <c r="H96" s="86" t="str">
        <f t="shared" si="5"/>
        <v>Introducir Resultado</v>
      </c>
      <c r="J96" s="427">
        <v>0.8</v>
      </c>
      <c r="K96" s="238"/>
      <c r="L96" s="86" t="str">
        <f t="shared" si="6"/>
        <v>Introducir Resultado</v>
      </c>
      <c r="N96" s="427">
        <v>0.7</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1</v>
      </c>
      <c r="G97" s="240"/>
      <c r="H97" s="87" t="str">
        <f t="shared" si="5"/>
        <v>Introducir Resultado</v>
      </c>
      <c r="J97" s="502">
        <v>1</v>
      </c>
      <c r="K97" s="240"/>
      <c r="L97" s="87" t="str">
        <f t="shared" si="6"/>
        <v>Introducir Resultado</v>
      </c>
      <c r="N97" s="502">
        <v>0.3</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400-000000000000}"/>
  <mergeCells count="6">
    <mergeCell ref="N4:P4"/>
    <mergeCell ref="A4:B4"/>
    <mergeCell ref="A2:H2"/>
    <mergeCell ref="F4:H4"/>
    <mergeCell ref="C4:D4"/>
    <mergeCell ref="J4:L4"/>
  </mergeCells>
  <conditionalFormatting sqref="G1">
    <cfRule type="cellIs" dxfId="3620" priority="5561" operator="equal">
      <formula>0</formula>
    </cfRule>
    <cfRule type="cellIs" dxfId="3619" priority="5562" operator="lessThan">
      <formula>$F1</formula>
    </cfRule>
    <cfRule type="cellIs" dxfId="3618" priority="5563" operator="greaterThanOrEqual">
      <formula>$F1</formula>
    </cfRule>
  </conditionalFormatting>
  <conditionalFormatting sqref="G7">
    <cfRule type="cellIs" dxfId="3617" priority="919" operator="equal">
      <formula>0</formula>
    </cfRule>
    <cfRule type="cellIs" dxfId="3616" priority="920" operator="lessThan">
      <formula>F7</formula>
    </cfRule>
    <cfRule type="cellIs" dxfId="3615" priority="921" operator="greaterThanOrEqual">
      <formula>F7</formula>
    </cfRule>
  </conditionalFormatting>
  <conditionalFormatting sqref="G8">
    <cfRule type="cellIs" dxfId="3614" priority="550" operator="equal">
      <formula>0</formula>
    </cfRule>
    <cfRule type="cellIs" dxfId="3613" priority="551" operator="greaterThanOrEqual">
      <formula>F8</formula>
    </cfRule>
    <cfRule type="cellIs" dxfId="3612" priority="552" operator="lessThan">
      <formula>F8</formula>
    </cfRule>
  </conditionalFormatting>
  <conditionalFormatting sqref="G9">
    <cfRule type="cellIs" dxfId="3611" priority="905" operator="lessThan">
      <formula>F9</formula>
    </cfRule>
    <cfRule type="cellIs" dxfId="3610" priority="906" operator="greaterThanOrEqual">
      <formula>F9</formula>
    </cfRule>
  </conditionalFormatting>
  <conditionalFormatting sqref="G9:G11">
    <cfRule type="cellIs" dxfId="3609" priority="889" operator="equal">
      <formula>0</formula>
    </cfRule>
  </conditionalFormatting>
  <conditionalFormatting sqref="G10">
    <cfRule type="cellIs" dxfId="3608" priority="890" operator="lessThan">
      <formula>F10</formula>
    </cfRule>
    <cfRule type="cellIs" dxfId="3607" priority="891" operator="greaterThanOrEqual">
      <formula>F10</formula>
    </cfRule>
  </conditionalFormatting>
  <conditionalFormatting sqref="G11">
    <cfRule type="cellIs" dxfId="3606" priority="908" operator="lessThan">
      <formula>$F11</formula>
    </cfRule>
    <cfRule type="cellIs" dxfId="3605" priority="909" operator="greaterThanOrEqual">
      <formula>$F11</formula>
    </cfRule>
  </conditionalFormatting>
  <conditionalFormatting sqref="G12">
    <cfRule type="cellIs" dxfId="3604" priority="532" operator="equal">
      <formula>0</formula>
    </cfRule>
    <cfRule type="cellIs" dxfId="3603" priority="533" operator="greaterThanOrEqual">
      <formula>F12</formula>
    </cfRule>
    <cfRule type="cellIs" dxfId="3602" priority="534" operator="lessThan">
      <formula>F12</formula>
    </cfRule>
  </conditionalFormatting>
  <conditionalFormatting sqref="G13">
    <cfRule type="cellIs" dxfId="3601" priority="881" operator="lessThan">
      <formula>F13</formula>
    </cfRule>
    <cfRule type="cellIs" dxfId="3600" priority="882" operator="greaterThanOrEqual">
      <formula>F13</formula>
    </cfRule>
  </conditionalFormatting>
  <conditionalFormatting sqref="G13:G15">
    <cfRule type="cellIs" dxfId="3599" priority="12" operator="equal">
      <formula>0</formula>
    </cfRule>
  </conditionalFormatting>
  <conditionalFormatting sqref="G14">
    <cfRule type="cellIs" dxfId="3598" priority="878" operator="lessThan">
      <formula>F14</formula>
    </cfRule>
    <cfRule type="cellIs" dxfId="3597" priority="879" operator="greaterThanOrEqual">
      <formula>F14</formula>
    </cfRule>
  </conditionalFormatting>
  <conditionalFormatting sqref="G16">
    <cfRule type="cellIs" dxfId="3596" priority="514" operator="equal">
      <formula>0</formula>
    </cfRule>
    <cfRule type="cellIs" dxfId="3595" priority="515" operator="greaterThanOrEqual">
      <formula>F16</formula>
    </cfRule>
    <cfRule type="cellIs" dxfId="3594" priority="516" operator="lessThan">
      <formula>F16</formula>
    </cfRule>
  </conditionalFormatting>
  <conditionalFormatting sqref="G17">
    <cfRule type="cellIs" dxfId="3593" priority="902" operator="lessThan">
      <formula>F17</formula>
    </cfRule>
    <cfRule type="cellIs" dxfId="3592" priority="903" operator="greaterThanOrEqual">
      <formula>F17</formula>
    </cfRule>
  </conditionalFormatting>
  <conditionalFormatting sqref="G17:G18">
    <cfRule type="cellIs" dxfId="3591" priority="901" operator="equal">
      <formula>0</formula>
    </cfRule>
  </conditionalFormatting>
  <conditionalFormatting sqref="G18">
    <cfRule type="cellIs" dxfId="3590" priority="911" operator="lessThan">
      <formula>F18</formula>
    </cfRule>
    <cfRule type="cellIs" dxfId="3589" priority="912" operator="greaterThanOrEqual">
      <formula>F18</formula>
    </cfRule>
  </conditionalFormatting>
  <conditionalFormatting sqref="G20">
    <cfRule type="cellIs" dxfId="3588" priority="496" operator="equal">
      <formula>0</formula>
    </cfRule>
    <cfRule type="cellIs" dxfId="3587" priority="497" operator="greaterThanOrEqual">
      <formula>F20</formula>
    </cfRule>
    <cfRule type="cellIs" dxfId="3586" priority="498" operator="lessThan">
      <formula>F20</formula>
    </cfRule>
  </conditionalFormatting>
  <conditionalFormatting sqref="G21">
    <cfRule type="cellIs" dxfId="3585" priority="896" operator="lessThan">
      <formula>F21</formula>
    </cfRule>
    <cfRule type="cellIs" dxfId="3584" priority="897" operator="greaterThanOrEqual">
      <formula>F21</formula>
    </cfRule>
  </conditionalFormatting>
  <conditionalFormatting sqref="G21:G22">
    <cfRule type="cellIs" dxfId="3583" priority="892" operator="equal">
      <formula>0</formula>
    </cfRule>
  </conditionalFormatting>
  <conditionalFormatting sqref="G22">
    <cfRule type="cellIs" dxfId="3582" priority="893" operator="lessThan">
      <formula>F22</formula>
    </cfRule>
    <cfRule type="cellIs" dxfId="3581" priority="894" operator="greaterThanOrEqual">
      <formula>F22</formula>
    </cfRule>
  </conditionalFormatting>
  <conditionalFormatting sqref="G24">
    <cfRule type="cellIs" dxfId="3580" priority="478" operator="equal">
      <formula>0</formula>
    </cfRule>
    <cfRule type="cellIs" dxfId="3579" priority="479" operator="greaterThanOrEqual">
      <formula>F24</formula>
    </cfRule>
    <cfRule type="cellIs" dxfId="3578" priority="480" operator="lessThan">
      <formula>F24</formula>
    </cfRule>
  </conditionalFormatting>
  <conditionalFormatting sqref="G25">
    <cfRule type="cellIs" dxfId="3577" priority="1882" operator="equal">
      <formula>0</formula>
    </cfRule>
    <cfRule type="cellIs" dxfId="3576" priority="1883" operator="lessThan">
      <formula>F25</formula>
    </cfRule>
    <cfRule type="cellIs" dxfId="3575" priority="1884" operator="greaterThanOrEqual">
      <formula>F25</formula>
    </cfRule>
  </conditionalFormatting>
  <conditionalFormatting sqref="G26">
    <cfRule type="cellIs" dxfId="3574" priority="1885" operator="equal">
      <formula>0</formula>
    </cfRule>
    <cfRule type="cellIs" dxfId="3573" priority="1886" operator="lessThanOrEqual">
      <formula>F26</formula>
    </cfRule>
    <cfRule type="cellIs" dxfId="3572" priority="1887" operator="greaterThan">
      <formula>F26</formula>
    </cfRule>
  </conditionalFormatting>
  <conditionalFormatting sqref="G27:G30">
    <cfRule type="cellIs" dxfId="3571" priority="1870" operator="equal">
      <formula>0</formula>
    </cfRule>
    <cfRule type="cellIs" dxfId="3570" priority="1871" operator="lessThan">
      <formula>$F27</formula>
    </cfRule>
    <cfRule type="cellIs" dxfId="3569" priority="1872" operator="greaterThanOrEqual">
      <formula>$F27</formula>
    </cfRule>
  </conditionalFormatting>
  <conditionalFormatting sqref="G32:G33">
    <cfRule type="cellIs" dxfId="3568" priority="1975" operator="equal">
      <formula>0</formula>
    </cfRule>
    <cfRule type="cellIs" dxfId="3567" priority="1976" operator="lessThan">
      <formula>F32</formula>
    </cfRule>
    <cfRule type="cellIs" dxfId="3566" priority="1977" operator="greaterThanOrEqual">
      <formula>F32</formula>
    </cfRule>
  </conditionalFormatting>
  <conditionalFormatting sqref="G33">
    <cfRule type="cellIs" dxfId="3565" priority="1979" operator="lessThan">
      <formula>F33</formula>
    </cfRule>
    <cfRule type="cellIs" dxfId="3564" priority="1980" operator="greaterThanOrEqual">
      <formula>F33</formula>
    </cfRule>
  </conditionalFormatting>
  <conditionalFormatting sqref="G35:G36">
    <cfRule type="cellIs" dxfId="3563" priority="25" operator="equal">
      <formula>0</formula>
    </cfRule>
    <cfRule type="cellIs" dxfId="3562" priority="26" operator="lessThan">
      <formula>F35</formula>
    </cfRule>
    <cfRule type="cellIs" dxfId="3561" priority="27" operator="greaterThanOrEqual">
      <formula>F35</formula>
    </cfRule>
  </conditionalFormatting>
  <conditionalFormatting sqref="G37">
    <cfRule type="cellIs" dxfId="3560" priority="460" operator="equal">
      <formula>0</formula>
    </cfRule>
    <cfRule type="cellIs" dxfId="3559" priority="461" operator="lessThan">
      <formula>$R37</formula>
    </cfRule>
    <cfRule type="cellIs" dxfId="3558" priority="462" operator="greaterThanOrEqual">
      <formula>$R37</formula>
    </cfRule>
  </conditionalFormatting>
  <conditionalFormatting sqref="G38:G40">
    <cfRule type="cellIs" dxfId="3557" priority="1954" operator="equal">
      <formula>0</formula>
    </cfRule>
    <cfRule type="cellIs" dxfId="3556" priority="1955" operator="lessThan">
      <formula>F38</formula>
    </cfRule>
    <cfRule type="cellIs" dxfId="3555" priority="1956" operator="greaterThanOrEqual">
      <formula>F38</formula>
    </cfRule>
  </conditionalFormatting>
  <conditionalFormatting sqref="G46">
    <cfRule type="cellIs" dxfId="3554" priority="424" operator="equal">
      <formula>0</formula>
    </cfRule>
    <cfRule type="cellIs" dxfId="3553" priority="425" operator="lessThan">
      <formula>F46</formula>
    </cfRule>
    <cfRule type="cellIs" dxfId="3552" priority="426" operator="greaterThanOrEqual">
      <formula>F46</formula>
    </cfRule>
  </conditionalFormatting>
  <conditionalFormatting sqref="G47:G51">
    <cfRule type="cellIs" dxfId="3551" priority="268" operator="equal">
      <formula>0</formula>
    </cfRule>
    <cfRule type="cellIs" dxfId="3550" priority="269" operator="lessThan">
      <formula>F47</formula>
    </cfRule>
    <cfRule type="cellIs" dxfId="3549" priority="270" operator="greaterThanOrEqual">
      <formula>F47</formula>
    </cfRule>
  </conditionalFormatting>
  <conditionalFormatting sqref="G52:G53">
    <cfRule type="cellIs" dxfId="3548" priority="1948" operator="equal">
      <formula>0</formula>
    </cfRule>
    <cfRule type="cellIs" dxfId="3547" priority="1949" operator="lessThanOrEqual">
      <formula>F52</formula>
    </cfRule>
    <cfRule type="cellIs" dxfId="3546" priority="1950" operator="greaterThan">
      <formula>F52</formula>
    </cfRule>
  </conditionalFormatting>
  <conditionalFormatting sqref="G54">
    <cfRule type="cellIs" dxfId="3545" priority="388" operator="equal">
      <formula>0</formula>
    </cfRule>
    <cfRule type="cellIs" dxfId="3544" priority="389" operator="lessThan">
      <formula>F54</formula>
    </cfRule>
    <cfRule type="cellIs" dxfId="3543" priority="390" operator="greaterThanOrEqual">
      <formula>F54</formula>
    </cfRule>
  </conditionalFormatting>
  <conditionalFormatting sqref="G55:G58">
    <cfRule type="cellIs" dxfId="3542" priority="226" operator="equal">
      <formula>0</formula>
    </cfRule>
    <cfRule type="cellIs" dxfId="3541" priority="227" operator="lessThan">
      <formula>F55</formula>
    </cfRule>
    <cfRule type="cellIs" dxfId="3540" priority="228" operator="greaterThanOrEqual">
      <formula>F55</formula>
    </cfRule>
  </conditionalFormatting>
  <conditionalFormatting sqref="G59">
    <cfRule type="cellIs" dxfId="3539" priority="370" operator="equal">
      <formula>0</formula>
    </cfRule>
    <cfRule type="cellIs" dxfId="3538" priority="371" operator="lessThan">
      <formula>F59</formula>
    </cfRule>
    <cfRule type="cellIs" dxfId="3537" priority="372" operator="greaterThanOrEqual">
      <formula>F59</formula>
    </cfRule>
  </conditionalFormatting>
  <conditionalFormatting sqref="G60:G63">
    <cfRule type="cellIs" dxfId="3536" priority="191" operator="lessThan">
      <formula>F60</formula>
    </cfRule>
    <cfRule type="cellIs" dxfId="3535" priority="192" operator="greaterThanOrEqual">
      <formula>F60</formula>
    </cfRule>
  </conditionalFormatting>
  <conditionalFormatting sqref="G60:G64">
    <cfRule type="cellIs" dxfId="3534" priority="190" operator="equal">
      <formula>0</formula>
    </cfRule>
  </conditionalFormatting>
  <conditionalFormatting sqref="G64">
    <cfRule type="cellIs" dxfId="3533" priority="1988" operator="lessThan">
      <formula>F64</formula>
    </cfRule>
    <cfRule type="cellIs" dxfId="3532" priority="1989" operator="greaterThanOrEqual">
      <formula>F64</formula>
    </cfRule>
  </conditionalFormatting>
  <conditionalFormatting sqref="G65">
    <cfRule type="cellIs" dxfId="3531" priority="352" operator="equal">
      <formula>0</formula>
    </cfRule>
    <cfRule type="cellIs" dxfId="3530" priority="353" operator="lessThan">
      <formula>F65</formula>
    </cfRule>
    <cfRule type="cellIs" dxfId="3529" priority="354" operator="greaterThanOrEqual">
      <formula>F65</formula>
    </cfRule>
  </conditionalFormatting>
  <conditionalFormatting sqref="G66:G69">
    <cfRule type="cellIs" dxfId="3528" priority="154" operator="equal">
      <formula>0</formula>
    </cfRule>
    <cfRule type="cellIs" dxfId="3527" priority="155" operator="lessThan">
      <formula>F66</formula>
    </cfRule>
    <cfRule type="cellIs" dxfId="3526" priority="156" operator="greaterThanOrEqual">
      <formula>F66</formula>
    </cfRule>
  </conditionalFormatting>
  <conditionalFormatting sqref="G71">
    <cfRule type="cellIs" dxfId="3525" priority="1704" operator="equal">
      <formula>0</formula>
    </cfRule>
    <cfRule type="cellIs" dxfId="3524" priority="1705" operator="lessThan">
      <formula>F71</formula>
    </cfRule>
    <cfRule type="cellIs" dxfId="3523" priority="1706" operator="greaterThanOrEqual">
      <formula>F71</formula>
    </cfRule>
  </conditionalFormatting>
  <conditionalFormatting sqref="G73">
    <cfRule type="cellIs" dxfId="3522" priority="1702" operator="lessThan">
      <formula>F73</formula>
    </cfRule>
    <cfRule type="cellIs" dxfId="3521" priority="1703" operator="greaterThanOrEqual">
      <formula>F73</formula>
    </cfRule>
  </conditionalFormatting>
  <conditionalFormatting sqref="G73:G74">
    <cfRule type="cellIs" dxfId="3520" priority="1698" operator="equal">
      <formula>0</formula>
    </cfRule>
  </conditionalFormatting>
  <conditionalFormatting sqref="G74">
    <cfRule type="cellIs" dxfId="3519" priority="1699" operator="lessThan">
      <formula>F74</formula>
    </cfRule>
    <cfRule type="cellIs" dxfId="3518" priority="1700" operator="greaterThanOrEqual">
      <formula>F74</formula>
    </cfRule>
  </conditionalFormatting>
  <conditionalFormatting sqref="G75">
    <cfRule type="cellIs" dxfId="3517" priority="334" operator="equal">
      <formula>0</formula>
    </cfRule>
    <cfRule type="cellIs" dxfId="3516" priority="335" operator="lessThan">
      <formula>F75</formula>
    </cfRule>
    <cfRule type="cellIs" dxfId="3515" priority="336" operator="greaterThanOrEqual">
      <formula>F75</formula>
    </cfRule>
  </conditionalFormatting>
  <conditionalFormatting sqref="G76:G79">
    <cfRule type="cellIs" dxfId="3514" priority="119" operator="lessThan">
      <formula>F76</formula>
    </cfRule>
    <cfRule type="cellIs" dxfId="3513" priority="120" operator="greaterThanOrEqual">
      <formula>F76</formula>
    </cfRule>
  </conditionalFormatting>
  <conditionalFormatting sqref="G76:G81">
    <cfRule type="cellIs" dxfId="3512" priority="118" operator="equal">
      <formula>0</formula>
    </cfRule>
  </conditionalFormatting>
  <conditionalFormatting sqref="G80">
    <cfRule type="cellIs" dxfId="3511" priority="1708" operator="lessThan">
      <formula>F80</formula>
    </cfRule>
    <cfRule type="cellIs" dxfId="3510" priority="1709" operator="greaterThanOrEqual">
      <formula>F80</formula>
    </cfRule>
  </conditionalFormatting>
  <conditionalFormatting sqref="G81">
    <cfRule type="cellIs" dxfId="3509" priority="1696" operator="lessThan">
      <formula>F81</formula>
    </cfRule>
    <cfRule type="cellIs" dxfId="3508" priority="1697" operator="greaterThanOrEqual">
      <formula>F81</formula>
    </cfRule>
  </conditionalFormatting>
  <conditionalFormatting sqref="G82">
    <cfRule type="cellIs" dxfId="3507" priority="316" operator="equal">
      <formula>0</formula>
    </cfRule>
    <cfRule type="cellIs" dxfId="3506" priority="317" operator="lessThan">
      <formula>F82</formula>
    </cfRule>
    <cfRule type="cellIs" dxfId="3505" priority="318" operator="greaterThanOrEqual">
      <formula>F82</formula>
    </cfRule>
  </conditionalFormatting>
  <conditionalFormatting sqref="G83:G86">
    <cfRule type="cellIs" dxfId="3504" priority="82" operator="equal">
      <formula>0</formula>
    </cfRule>
    <cfRule type="cellIs" dxfId="3503" priority="83" operator="lessThan">
      <formula>F83</formula>
    </cfRule>
    <cfRule type="cellIs" dxfId="3502" priority="84" operator="greaterThanOrEqual">
      <formula>F83</formula>
    </cfRule>
  </conditionalFormatting>
  <conditionalFormatting sqref="G92">
    <cfRule type="cellIs" dxfId="3501" priority="43" operator="equal">
      <formula>0</formula>
    </cfRule>
    <cfRule type="cellIs" dxfId="3500" priority="44" operator="lessThan">
      <formula>F92</formula>
    </cfRule>
    <cfRule type="cellIs" dxfId="3499" priority="45" operator="greaterThanOrEqual">
      <formula>F92</formula>
    </cfRule>
  </conditionalFormatting>
  <conditionalFormatting sqref="G93:G97 K93:K97 O93:O97">
    <cfRule type="cellIs" dxfId="3498" priority="55" operator="equal">
      <formula>0</formula>
    </cfRule>
    <cfRule type="cellIs" dxfId="3497" priority="56" operator="lessThan">
      <formula>F93</formula>
    </cfRule>
    <cfRule type="cellIs" dxfId="3496" priority="57" operator="greaterThanOrEqual">
      <formula>F93</formula>
    </cfRule>
  </conditionalFormatting>
  <conditionalFormatting sqref="H7">
    <cfRule type="cellIs" dxfId="3495" priority="559" operator="equal">
      <formula>"Introducir resultado"</formula>
    </cfRule>
    <cfRule type="cellIs" dxfId="3494" priority="560" operator="equal">
      <formula>"Meta Conseguida"</formula>
    </cfRule>
    <cfRule type="cellIs" dxfId="3493" priority="561" operator="equal">
      <formula>"Meta non Conseguida"</formula>
    </cfRule>
  </conditionalFormatting>
  <conditionalFormatting sqref="H8">
    <cfRule type="cellIs" dxfId="3492" priority="541" operator="equal">
      <formula>"Meta Totalmente Alcanzada"</formula>
    </cfRule>
    <cfRule type="cellIs" dxfId="3491" priority="542" operator="equal">
      <formula>"Meta Parcialmente Alcanzada"</formula>
    </cfRule>
    <cfRule type="cellIs" dxfId="3490" priority="543" operator="equal">
      <formula>"Ningunha Meta Alcanzada"</formula>
    </cfRule>
  </conditionalFormatting>
  <conditionalFormatting sqref="H9:H10">
    <cfRule type="cellIs" dxfId="3489" priority="859" operator="equal">
      <formula>"Introducir resultado"</formula>
    </cfRule>
    <cfRule type="cellIs" dxfId="3488" priority="860" operator="equal">
      <formula>"Meta Conseguida"</formula>
    </cfRule>
    <cfRule type="cellIs" dxfId="3487" priority="861" operator="equal">
      <formula>"Meta non Conseguida"</formula>
    </cfRule>
  </conditionalFormatting>
  <conditionalFormatting sqref="H12">
    <cfRule type="cellIs" dxfId="3486" priority="523" operator="equal">
      <formula>"Meta Totalmente Alcanzada"</formula>
    </cfRule>
    <cfRule type="cellIs" dxfId="3485" priority="524" operator="equal">
      <formula>"Meta Parcialmente Alcanzada"</formula>
    </cfRule>
    <cfRule type="cellIs" dxfId="3484" priority="525" operator="equal">
      <formula>"Ningunha Meta Alcanzada"</formula>
    </cfRule>
  </conditionalFormatting>
  <conditionalFormatting sqref="H13:H14">
    <cfRule type="cellIs" dxfId="3483" priority="854" operator="equal">
      <formula>"Meta Conseguida"</formula>
    </cfRule>
    <cfRule type="cellIs" dxfId="3482" priority="855" operator="equal">
      <formula>"Meta non Conseguida"</formula>
    </cfRule>
  </conditionalFormatting>
  <conditionalFormatting sqref="H13:H15">
    <cfRule type="cellIs" dxfId="3481" priority="9" operator="equal">
      <formula>"Introducir resultado"</formula>
    </cfRule>
  </conditionalFormatting>
  <conditionalFormatting sqref="H15">
    <cfRule type="cellIs" dxfId="3480" priority="10" operator="equal">
      <formula>"Resultado Introducido"</formula>
    </cfRule>
    <cfRule type="cellIs" dxfId="3479" priority="11" operator="equal">
      <formula>"Meta no Conseguida"</formula>
    </cfRule>
  </conditionalFormatting>
  <conditionalFormatting sqref="H16">
    <cfRule type="cellIs" dxfId="3478" priority="505" operator="equal">
      <formula>"Meta Totalmente Alcanzada"</formula>
    </cfRule>
    <cfRule type="cellIs" dxfId="3477" priority="506" operator="equal">
      <formula>"Meta Parcialmente Alcanzada"</formula>
    </cfRule>
    <cfRule type="cellIs" dxfId="3476" priority="507" operator="equal">
      <formula>"Ningunha Meta Alcanzada"</formula>
    </cfRule>
  </conditionalFormatting>
  <conditionalFormatting sqref="H17:H18">
    <cfRule type="cellIs" dxfId="3475" priority="843" operator="equal">
      <formula>"Introducir resultado"</formula>
    </cfRule>
    <cfRule type="cellIs" dxfId="3474" priority="844" operator="equal">
      <formula>"Meta Conseguida"</formula>
    </cfRule>
    <cfRule type="cellIs" dxfId="3473" priority="845" operator="equal">
      <formula>"Meta non Conseguida"</formula>
    </cfRule>
  </conditionalFormatting>
  <conditionalFormatting sqref="H20">
    <cfRule type="cellIs" dxfId="3472" priority="487" operator="equal">
      <formula>"Meta Totalmente Alcanzada"</formula>
    </cfRule>
    <cfRule type="cellIs" dxfId="3471" priority="488" operator="equal">
      <formula>"Meta Parcialmente Alcanzada"</formula>
    </cfRule>
    <cfRule type="cellIs" dxfId="3470" priority="489" operator="equal">
      <formula>"Ningunha Meta Alcanzada"</formula>
    </cfRule>
  </conditionalFormatting>
  <conditionalFormatting sqref="H21:H22">
    <cfRule type="cellIs" dxfId="3469" priority="837" operator="equal">
      <formula>"Introducir resultado"</formula>
    </cfRule>
    <cfRule type="cellIs" dxfId="3468" priority="838" operator="equal">
      <formula>"Meta Conseguida"</formula>
    </cfRule>
    <cfRule type="cellIs" dxfId="3467" priority="839" operator="equal">
      <formula>"Meta non Conseguida"</formula>
    </cfRule>
  </conditionalFormatting>
  <conditionalFormatting sqref="H24">
    <cfRule type="cellIs" dxfId="3466" priority="463" operator="equal">
      <formula>"Meta Totalmente Alcanzada"</formula>
    </cfRule>
    <cfRule type="cellIs" dxfId="3465" priority="464" operator="equal">
      <formula>"Meta Parcialmente Alcanzada"</formula>
    </cfRule>
    <cfRule type="cellIs" dxfId="3464" priority="465" operator="equal">
      <formula>"Ningunha Meta Alcanzada"</formula>
    </cfRule>
  </conditionalFormatting>
  <conditionalFormatting sqref="H25:H30">
    <cfRule type="cellIs" dxfId="3463" priority="1740" operator="equal">
      <formula>"Introducir resultado"</formula>
    </cfRule>
    <cfRule type="cellIs" dxfId="3462" priority="1741" operator="equal">
      <formula>"Meta Conseguida"</formula>
    </cfRule>
    <cfRule type="cellIs" dxfId="3461" priority="1742" operator="equal">
      <formula>"Meta non Conseguida"</formula>
    </cfRule>
  </conditionalFormatting>
  <conditionalFormatting sqref="H32:H33">
    <cfRule type="cellIs" dxfId="3460" priority="1737" operator="equal">
      <formula>"Introducir resultado"</formula>
    </cfRule>
    <cfRule type="cellIs" dxfId="3459" priority="1738" operator="equal">
      <formula>"Meta Conseguida"</formula>
    </cfRule>
    <cfRule type="cellIs" dxfId="3458" priority="1739" operator="equal">
      <formula>"Meta non Conseguida"</formula>
    </cfRule>
  </conditionalFormatting>
  <conditionalFormatting sqref="H35:H36">
    <cfRule type="cellIs" dxfId="3457" priority="1746" operator="equal">
      <formula>"Introducir resultado"</formula>
    </cfRule>
    <cfRule type="cellIs" dxfId="3456" priority="1747" operator="equal">
      <formula>"Meta Conseguida"</formula>
    </cfRule>
    <cfRule type="cellIs" dxfId="3455" priority="1748" operator="equal">
      <formula>"Meta non Conseguida"</formula>
    </cfRule>
  </conditionalFormatting>
  <conditionalFormatting sqref="H37">
    <cfRule type="cellIs" dxfId="3454" priority="451" operator="equal">
      <formula>"Meta Totalmente Alcanzada"</formula>
    </cfRule>
    <cfRule type="cellIs" dxfId="3453" priority="452" operator="equal">
      <formula>"Meta Parcialmente Alcanzada"</formula>
    </cfRule>
    <cfRule type="cellIs" dxfId="3452" priority="453" operator="equal">
      <formula>"Ningunha Meta Alcanzada"</formula>
    </cfRule>
  </conditionalFormatting>
  <conditionalFormatting sqref="H38:H40">
    <cfRule type="cellIs" dxfId="3451" priority="1957" operator="equal">
      <formula>"Introducir resultado"</formula>
    </cfRule>
    <cfRule type="cellIs" dxfId="3450" priority="1958" operator="equal">
      <formula>"Meta Conseguida"</formula>
    </cfRule>
    <cfRule type="cellIs" dxfId="3449" priority="1959" operator="equal">
      <formula>"Meta non Conseguida"</formula>
    </cfRule>
  </conditionalFormatting>
  <conditionalFormatting sqref="H46">
    <cfRule type="cellIs" dxfId="3448" priority="415" operator="equal">
      <formula>"Meta Totalmente Alcanzada"</formula>
    </cfRule>
    <cfRule type="cellIs" dxfId="3447" priority="416" operator="equal">
      <formula>"Meta Parcialmente Alcanzada"</formula>
    </cfRule>
    <cfRule type="cellIs" dxfId="3446" priority="417" operator="equal">
      <formula>"Ningunha Meta Alcanzada"</formula>
    </cfRule>
  </conditionalFormatting>
  <conditionalFormatting sqref="H47">
    <cfRule type="cellIs" dxfId="3445" priority="2055" operator="equal">
      <formula>"Meta noN Conseguida"</formula>
    </cfRule>
  </conditionalFormatting>
  <conditionalFormatting sqref="H47:H53">
    <cfRule type="cellIs" dxfId="3444" priority="610" operator="equal">
      <formula>"Introducir resultado"</formula>
    </cfRule>
    <cfRule type="cellIs" dxfId="3443" priority="611" operator="equal">
      <formula>"Meta Conseguida"</formula>
    </cfRule>
  </conditionalFormatting>
  <conditionalFormatting sqref="H48:H53">
    <cfRule type="cellIs" dxfId="3442" priority="612" operator="equal">
      <formula>"Meta non Conseguida"</formula>
    </cfRule>
  </conditionalFormatting>
  <conditionalFormatting sqref="H54">
    <cfRule type="cellIs" dxfId="3441" priority="385" operator="equal">
      <formula>"Meta Totalmente Alcanzada"</formula>
    </cfRule>
    <cfRule type="cellIs" dxfId="3440" priority="386" operator="equal">
      <formula>"Meta Parcialmente Alcanzada"</formula>
    </cfRule>
    <cfRule type="cellIs" dxfId="3439" priority="387" operator="equal">
      <formula>"Ningunha Meta Alcanzada"</formula>
    </cfRule>
  </conditionalFormatting>
  <conditionalFormatting sqref="H55:H58">
    <cfRule type="cellIs" dxfId="3438" priority="2005" operator="equal">
      <formula>"Introducir resultado"</formula>
    </cfRule>
    <cfRule type="cellIs" dxfId="3437" priority="2006" operator="equal">
      <formula>"Meta Conseguida"</formula>
    </cfRule>
    <cfRule type="cellIs" dxfId="3436" priority="2007" operator="equal">
      <formula>"Meta non Conseguida"</formula>
    </cfRule>
  </conditionalFormatting>
  <conditionalFormatting sqref="H59">
    <cfRule type="cellIs" dxfId="3435" priority="367" operator="equal">
      <formula>"Meta Totalmente Alcanzada"</formula>
    </cfRule>
    <cfRule type="cellIs" dxfId="3434" priority="368" operator="equal">
      <formula>"Meta Parcialmente Alcanzada"</formula>
    </cfRule>
    <cfRule type="cellIs" dxfId="3433" priority="369" operator="equal">
      <formula>"Ningunha Meta Alcanzada"</formula>
    </cfRule>
  </conditionalFormatting>
  <conditionalFormatting sqref="H60:H64">
    <cfRule type="cellIs" dxfId="3432" priority="1731" operator="equal">
      <formula>"Introducir resultado"</formula>
    </cfRule>
    <cfRule type="cellIs" dxfId="3431" priority="1732" operator="equal">
      <formula>"Meta Conseguida"</formula>
    </cfRule>
    <cfRule type="cellIs" dxfId="3430" priority="1733" operator="equal">
      <formula>"Meta non Conseguida"</formula>
    </cfRule>
  </conditionalFormatting>
  <conditionalFormatting sqref="H65">
    <cfRule type="cellIs" dxfId="3429" priority="349" operator="equal">
      <formula>"Meta Totalmente Alcanzada"</formula>
    </cfRule>
    <cfRule type="cellIs" dxfId="3428" priority="350" operator="equal">
      <formula>"Meta Parcialmente Alcanzada"</formula>
    </cfRule>
    <cfRule type="cellIs" dxfId="3427" priority="351" operator="equal">
      <formula>"Ningunha Meta Alcanzada"</formula>
    </cfRule>
  </conditionalFormatting>
  <conditionalFormatting sqref="H66:H69">
    <cfRule type="cellIs" dxfId="3426" priority="1946" operator="equal">
      <formula>"Meta Conseguida"</formula>
    </cfRule>
    <cfRule type="cellIs" dxfId="3425" priority="1947" operator="equal">
      <formula>"Meta non Conseguida"</formula>
    </cfRule>
  </conditionalFormatting>
  <conditionalFormatting sqref="H66:H74">
    <cfRule type="cellIs" dxfId="3424" priority="1716" operator="equal">
      <formula>"Introducir resultado"</formula>
    </cfRule>
  </conditionalFormatting>
  <conditionalFormatting sqref="H70">
    <cfRule type="cellIs" dxfId="3423" priority="1729" operator="equal">
      <formula>"Indicador Completado"</formula>
    </cfRule>
    <cfRule type="cellIs" dxfId="3422" priority="1730" operator="equal">
      <formula>"Meta no Conseguida"</formula>
    </cfRule>
  </conditionalFormatting>
  <conditionalFormatting sqref="H71">
    <cfRule type="cellIs" dxfId="3421" priority="1723" operator="equal">
      <formula>"Meta Conseguida"</formula>
    </cfRule>
    <cfRule type="cellIs" dxfId="3420" priority="1724" operator="equal">
      <formula>"Meta non Conseguida"</formula>
    </cfRule>
  </conditionalFormatting>
  <conditionalFormatting sqref="H72">
    <cfRule type="cellIs" dxfId="3419" priority="1726" operator="equal">
      <formula>"Indicador Completado"</formula>
    </cfRule>
    <cfRule type="cellIs" dxfId="3418" priority="1727" operator="equal">
      <formula>"Meta no Conseguida"</formula>
    </cfRule>
  </conditionalFormatting>
  <conditionalFormatting sqref="H73:H74">
    <cfRule type="cellIs" dxfId="3417" priority="1717" operator="equal">
      <formula>"Meta Conseguida"</formula>
    </cfRule>
    <cfRule type="cellIs" dxfId="3416" priority="1718" operator="equal">
      <formula>"Meta non Conseguida"</formula>
    </cfRule>
  </conditionalFormatting>
  <conditionalFormatting sqref="H75">
    <cfRule type="cellIs" dxfId="3415" priority="331" operator="equal">
      <formula>"Meta Totalmente Alcanzada"</formula>
    </cfRule>
    <cfRule type="cellIs" dxfId="3414" priority="332" operator="equal">
      <formula>"Meta Parcialmente Alcanzada"</formula>
    </cfRule>
    <cfRule type="cellIs" dxfId="3413" priority="333" operator="equal">
      <formula>"Ningunha Meta Alcanzada"</formula>
    </cfRule>
  </conditionalFormatting>
  <conditionalFormatting sqref="H76:H81">
    <cfRule type="cellIs" dxfId="3412" priority="1710" operator="equal">
      <formula>"Introducir resultado"</formula>
    </cfRule>
    <cfRule type="cellIs" dxfId="3411" priority="1711" operator="equal">
      <formula>"Meta Conseguida"</formula>
    </cfRule>
    <cfRule type="cellIs" dxfId="3410" priority="1712" operator="equal">
      <formula>"Meta non Conseguida"</formula>
    </cfRule>
  </conditionalFormatting>
  <conditionalFormatting sqref="H82">
    <cfRule type="cellIs" dxfId="3409" priority="313" operator="equal">
      <formula>"Meta Totalmente Alcanzada"</formula>
    </cfRule>
    <cfRule type="cellIs" dxfId="3408" priority="314" operator="equal">
      <formula>"Meta Parcialmente Alcanzada"</formula>
    </cfRule>
    <cfRule type="cellIs" dxfId="3407" priority="315" operator="equal">
      <formula>"Ningunha Meta Alcanzada"</formula>
    </cfRule>
  </conditionalFormatting>
  <conditionalFormatting sqref="H83:H86">
    <cfRule type="cellIs" dxfId="3406" priority="1898" operator="equal">
      <formula>"Meta Conseguida"</formula>
    </cfRule>
    <cfRule type="cellIs" dxfId="3405" priority="1899" operator="equal">
      <formula>"Meta non Conseguida"</formula>
    </cfRule>
  </conditionalFormatting>
  <conditionalFormatting sqref="H83:H88">
    <cfRule type="cellIs" dxfId="3404" priority="1692" operator="equal">
      <formula>"Introducir resultado"</formula>
    </cfRule>
  </conditionalFormatting>
  <conditionalFormatting sqref="H87:H88">
    <cfRule type="cellIs" dxfId="3403" priority="1693" operator="equal">
      <formula>"Indicador Completado"</formula>
    </cfRule>
    <cfRule type="cellIs" dxfId="3402" priority="1694" operator="equal">
      <formula>"Meta no Conseguida"</formula>
    </cfRule>
  </conditionalFormatting>
  <conditionalFormatting sqref="H92">
    <cfRule type="cellIs" dxfId="3401" priority="40" operator="equal">
      <formula>"Meta Totalmente Alcanzada"</formula>
    </cfRule>
    <cfRule type="cellIs" dxfId="3400" priority="41" operator="equal">
      <formula>"Meta Parcialmente Alcanzada"</formula>
    </cfRule>
    <cfRule type="cellIs" dxfId="3399" priority="42" operator="equal">
      <formula>"Ningunha Meta Alcanzada"</formula>
    </cfRule>
  </conditionalFormatting>
  <conditionalFormatting sqref="H93:H97">
    <cfRule type="cellIs" dxfId="3398" priority="52" operator="equal">
      <formula>"Introducir resultado"</formula>
    </cfRule>
    <cfRule type="cellIs" dxfId="3397" priority="53" operator="equal">
      <formula>"Meta Conseguida"</formula>
    </cfRule>
    <cfRule type="cellIs" dxfId="3396" priority="54" operator="equal">
      <formula>"Meta non Conseguida"</formula>
    </cfRule>
  </conditionalFormatting>
  <conditionalFormatting sqref="K7">
    <cfRule type="cellIs" dxfId="3395" priority="834" operator="equal">
      <formula>0</formula>
    </cfRule>
    <cfRule type="cellIs" dxfId="3394" priority="835" operator="lessThan">
      <formula>J7</formula>
    </cfRule>
    <cfRule type="cellIs" dxfId="3393" priority="836" operator="greaterThanOrEqual">
      <formula>J7</formula>
    </cfRule>
  </conditionalFormatting>
  <conditionalFormatting sqref="K8">
    <cfRule type="cellIs" dxfId="3392" priority="547" operator="equal">
      <formula>0</formula>
    </cfRule>
    <cfRule type="cellIs" dxfId="3391" priority="548" operator="greaterThanOrEqual">
      <formula>J8</formula>
    </cfRule>
    <cfRule type="cellIs" dxfId="3390" priority="549" operator="lessThan">
      <formula>J8</formula>
    </cfRule>
  </conditionalFormatting>
  <conditionalFormatting sqref="K9">
    <cfRule type="cellIs" dxfId="3389" priority="823" operator="lessThan">
      <formula>J9</formula>
    </cfRule>
    <cfRule type="cellIs" dxfId="3388" priority="824" operator="greaterThanOrEqual">
      <formula>J9</formula>
    </cfRule>
  </conditionalFormatting>
  <conditionalFormatting sqref="K9:K11">
    <cfRule type="cellIs" dxfId="3387" priority="682" operator="equal">
      <formula>0</formula>
    </cfRule>
  </conditionalFormatting>
  <conditionalFormatting sqref="K10">
    <cfRule type="cellIs" dxfId="3386" priority="683" operator="lessThan">
      <formula>J10</formula>
    </cfRule>
    <cfRule type="cellIs" dxfId="3385" priority="684" operator="greaterThanOrEqual">
      <formula>J10</formula>
    </cfRule>
  </conditionalFormatting>
  <conditionalFormatting sqref="K11">
    <cfRule type="cellIs" dxfId="3384" priority="826" operator="lessThan">
      <formula>$F11</formula>
    </cfRule>
    <cfRule type="cellIs" dxfId="3383" priority="827" operator="greaterThanOrEqual">
      <formula>$F11</formula>
    </cfRule>
  </conditionalFormatting>
  <conditionalFormatting sqref="K12">
    <cfRule type="cellIs" dxfId="3382" priority="529" operator="equal">
      <formula>0</formula>
    </cfRule>
    <cfRule type="cellIs" dxfId="3381" priority="530" operator="greaterThanOrEqual">
      <formula>J12</formula>
    </cfRule>
    <cfRule type="cellIs" dxfId="3380" priority="531" operator="lessThan">
      <formula>J12</formula>
    </cfRule>
  </conditionalFormatting>
  <conditionalFormatting sqref="K13">
    <cfRule type="cellIs" dxfId="3379" priority="805" operator="lessThan">
      <formula>J13</formula>
    </cfRule>
    <cfRule type="cellIs" dxfId="3378" priority="806" operator="greaterThanOrEqual">
      <formula>J13</formula>
    </cfRule>
  </conditionalFormatting>
  <conditionalFormatting sqref="K13:K15">
    <cfRule type="cellIs" dxfId="3377" priority="2" operator="equal">
      <formula>0</formula>
    </cfRule>
  </conditionalFormatting>
  <conditionalFormatting sqref="K14">
    <cfRule type="cellIs" dxfId="3376" priority="689" operator="lessThan">
      <formula>J14</formula>
    </cfRule>
    <cfRule type="cellIs" dxfId="3375" priority="690" operator="greaterThanOrEqual">
      <formula>J14</formula>
    </cfRule>
  </conditionalFormatting>
  <conditionalFormatting sqref="K16">
    <cfRule type="cellIs" dxfId="3374" priority="511" operator="equal">
      <formula>0</formula>
    </cfRule>
    <cfRule type="cellIs" dxfId="3373" priority="512" operator="greaterThanOrEqual">
      <formula>J16</formula>
    </cfRule>
    <cfRule type="cellIs" dxfId="3372" priority="513" operator="lessThan">
      <formula>J16</formula>
    </cfRule>
  </conditionalFormatting>
  <conditionalFormatting sqref="K17">
    <cfRule type="cellIs" dxfId="3371" priority="820" operator="lessThan">
      <formula>J17</formula>
    </cfRule>
    <cfRule type="cellIs" dxfId="3370" priority="821" operator="greaterThanOrEqual">
      <formula>J17</formula>
    </cfRule>
  </conditionalFormatting>
  <conditionalFormatting sqref="K17:K18">
    <cfRule type="cellIs" dxfId="3369" priority="676" operator="equal">
      <formula>0</formula>
    </cfRule>
  </conditionalFormatting>
  <conditionalFormatting sqref="K18">
    <cfRule type="cellIs" dxfId="3368" priority="677" operator="lessThan">
      <formula>J18</formula>
    </cfRule>
    <cfRule type="cellIs" dxfId="3367" priority="678" operator="greaterThanOrEqual">
      <formula>J18</formula>
    </cfRule>
  </conditionalFormatting>
  <conditionalFormatting sqref="K20">
    <cfRule type="cellIs" dxfId="3366" priority="493" operator="equal">
      <formula>0</formula>
    </cfRule>
    <cfRule type="cellIs" dxfId="3365" priority="494" operator="greaterThanOrEqual">
      <formula>J20</formula>
    </cfRule>
    <cfRule type="cellIs" dxfId="3364" priority="495" operator="lessThan">
      <formula>J20</formula>
    </cfRule>
  </conditionalFormatting>
  <conditionalFormatting sqref="K21">
    <cfRule type="cellIs" dxfId="3363" priority="814" operator="lessThan">
      <formula>J21</formula>
    </cfRule>
    <cfRule type="cellIs" dxfId="3362" priority="815" operator="greaterThanOrEqual">
      <formula>J21</formula>
    </cfRule>
  </conditionalFormatting>
  <conditionalFormatting sqref="K21:K22">
    <cfRule type="cellIs" dxfId="3361" priority="670" operator="equal">
      <formula>0</formula>
    </cfRule>
  </conditionalFormatting>
  <conditionalFormatting sqref="K22">
    <cfRule type="cellIs" dxfId="3360" priority="671" operator="lessThan">
      <formula>J22</formula>
    </cfRule>
    <cfRule type="cellIs" dxfId="3359" priority="672" operator="greaterThanOrEqual">
      <formula>J22</formula>
    </cfRule>
  </conditionalFormatting>
  <conditionalFormatting sqref="K24">
    <cfRule type="cellIs" dxfId="3358" priority="475" operator="equal">
      <formula>0</formula>
    </cfRule>
    <cfRule type="cellIs" dxfId="3357" priority="476" operator="greaterThanOrEqual">
      <formula>J24</formula>
    </cfRule>
    <cfRule type="cellIs" dxfId="3356" priority="477" operator="lessThan">
      <formula>J24</formula>
    </cfRule>
  </conditionalFormatting>
  <conditionalFormatting sqref="K25">
    <cfRule type="cellIs" dxfId="3355" priority="1500" operator="equal">
      <formula>0</formula>
    </cfRule>
    <cfRule type="cellIs" dxfId="3354" priority="1501" operator="lessThan">
      <formula>J25</formula>
    </cfRule>
    <cfRule type="cellIs" dxfId="3353" priority="1502" operator="greaterThanOrEqual">
      <formula>J25</formula>
    </cfRule>
  </conditionalFormatting>
  <conditionalFormatting sqref="K26">
    <cfRule type="cellIs" dxfId="3352" priority="1503" operator="equal">
      <formula>0</formula>
    </cfRule>
    <cfRule type="cellIs" dxfId="3351" priority="1504" operator="lessThanOrEqual">
      <formula>J26</formula>
    </cfRule>
    <cfRule type="cellIs" dxfId="3350" priority="1505" operator="greaterThan">
      <formula>J26</formula>
    </cfRule>
  </conditionalFormatting>
  <conditionalFormatting sqref="K27:K30">
    <cfRule type="cellIs" dxfId="3349" priority="1488" operator="equal">
      <formula>0</formula>
    </cfRule>
    <cfRule type="cellIs" dxfId="3348" priority="1489" operator="lessThan">
      <formula>$F27</formula>
    </cfRule>
    <cfRule type="cellIs" dxfId="3347" priority="1490" operator="greaterThanOrEqual">
      <formula>$F27</formula>
    </cfRule>
  </conditionalFormatting>
  <conditionalFormatting sqref="K32:K33">
    <cfRule type="cellIs" dxfId="3346" priority="22" operator="equal">
      <formula>0</formula>
    </cfRule>
    <cfRule type="cellIs" dxfId="3345" priority="23" operator="lessThan">
      <formula>J32</formula>
    </cfRule>
    <cfRule type="cellIs" dxfId="3344" priority="24" operator="greaterThanOrEqual">
      <formula>J32</formula>
    </cfRule>
  </conditionalFormatting>
  <conditionalFormatting sqref="K35:K36">
    <cfRule type="cellIs" dxfId="3343" priority="19" operator="equal">
      <formula>0</formula>
    </cfRule>
    <cfRule type="cellIs" dxfId="3342" priority="20" operator="lessThan">
      <formula>J35</formula>
    </cfRule>
    <cfRule type="cellIs" dxfId="3341" priority="21" operator="greaterThanOrEqual">
      <formula>J35</formula>
    </cfRule>
  </conditionalFormatting>
  <conditionalFormatting sqref="K37">
    <cfRule type="cellIs" dxfId="3340" priority="457" operator="equal">
      <formula>0</formula>
    </cfRule>
    <cfRule type="cellIs" dxfId="3339" priority="458" operator="lessThan">
      <formula>$R37</formula>
    </cfRule>
    <cfRule type="cellIs" dxfId="3338" priority="459" operator="greaterThanOrEqual">
      <formula>$R37</formula>
    </cfRule>
  </conditionalFormatting>
  <conditionalFormatting sqref="K38:K40">
    <cfRule type="cellIs" dxfId="3337" priority="1572" operator="equal">
      <formula>0</formula>
    </cfRule>
    <cfRule type="cellIs" dxfId="3336" priority="1573" operator="lessThan">
      <formula>J38</formula>
    </cfRule>
    <cfRule type="cellIs" dxfId="3335" priority="1574" operator="greaterThanOrEqual">
      <formula>J38</formula>
    </cfRule>
  </conditionalFormatting>
  <conditionalFormatting sqref="K46">
    <cfRule type="cellIs" dxfId="3334" priority="421" operator="equal">
      <formula>0</formula>
    </cfRule>
    <cfRule type="cellIs" dxfId="3333" priority="422" operator="lessThan">
      <formula>J46</formula>
    </cfRule>
    <cfRule type="cellIs" dxfId="3332" priority="423" operator="greaterThanOrEqual">
      <formula>J46</formula>
    </cfRule>
  </conditionalFormatting>
  <conditionalFormatting sqref="K47:K51">
    <cfRule type="cellIs" dxfId="3331" priority="253" operator="equal">
      <formula>0</formula>
    </cfRule>
    <cfRule type="cellIs" dxfId="3330" priority="254" operator="lessThan">
      <formula>J47</formula>
    </cfRule>
    <cfRule type="cellIs" dxfId="3329" priority="255" operator="greaterThanOrEqual">
      <formula>J47</formula>
    </cfRule>
  </conditionalFormatting>
  <conditionalFormatting sqref="K52:K53">
    <cfRule type="cellIs" dxfId="3328" priority="1566" operator="equal">
      <formula>0</formula>
    </cfRule>
    <cfRule type="cellIs" dxfId="3327" priority="1567" operator="lessThanOrEqual">
      <formula>J52</formula>
    </cfRule>
    <cfRule type="cellIs" dxfId="3326" priority="1568" operator="greaterThan">
      <formula>J52</formula>
    </cfRule>
  </conditionalFormatting>
  <conditionalFormatting sqref="K54">
    <cfRule type="cellIs" dxfId="3325" priority="382" operator="equal">
      <formula>0</formula>
    </cfRule>
    <cfRule type="cellIs" dxfId="3324" priority="383" operator="lessThan">
      <formula>J54</formula>
    </cfRule>
    <cfRule type="cellIs" dxfId="3323" priority="384" operator="greaterThanOrEqual">
      <formula>J54</formula>
    </cfRule>
  </conditionalFormatting>
  <conditionalFormatting sqref="K55:K58">
    <cfRule type="cellIs" dxfId="3322" priority="214" operator="equal">
      <formula>0</formula>
    </cfRule>
    <cfRule type="cellIs" dxfId="3321" priority="215" operator="lessThan">
      <formula>J55</formula>
    </cfRule>
    <cfRule type="cellIs" dxfId="3320" priority="216" operator="greaterThanOrEqual">
      <formula>J55</formula>
    </cfRule>
  </conditionalFormatting>
  <conditionalFormatting sqref="K59">
    <cfRule type="cellIs" dxfId="3319" priority="364" operator="equal">
      <formula>0</formula>
    </cfRule>
    <cfRule type="cellIs" dxfId="3318" priority="365" operator="lessThan">
      <formula>J59</formula>
    </cfRule>
    <cfRule type="cellIs" dxfId="3317" priority="366" operator="greaterThanOrEqual">
      <formula>J59</formula>
    </cfRule>
  </conditionalFormatting>
  <conditionalFormatting sqref="K60:K63">
    <cfRule type="cellIs" dxfId="3316" priority="179" operator="lessThan">
      <formula>J60</formula>
    </cfRule>
    <cfRule type="cellIs" dxfId="3315" priority="180" operator="greaterThanOrEqual">
      <formula>J60</formula>
    </cfRule>
  </conditionalFormatting>
  <conditionalFormatting sqref="K60:K64">
    <cfRule type="cellIs" dxfId="3314" priority="178" operator="equal">
      <formula>0</formula>
    </cfRule>
  </conditionalFormatting>
  <conditionalFormatting sqref="K64">
    <cfRule type="cellIs" dxfId="3313" priority="1606" operator="lessThan">
      <formula>J64</formula>
    </cfRule>
    <cfRule type="cellIs" dxfId="3312" priority="1607" operator="greaterThanOrEqual">
      <formula>J64</formula>
    </cfRule>
  </conditionalFormatting>
  <conditionalFormatting sqref="K65">
    <cfRule type="cellIs" dxfId="3311" priority="346" operator="equal">
      <formula>0</formula>
    </cfRule>
    <cfRule type="cellIs" dxfId="3310" priority="347" operator="lessThan">
      <formula>J65</formula>
    </cfRule>
    <cfRule type="cellIs" dxfId="3309" priority="348" operator="greaterThanOrEqual">
      <formula>J65</formula>
    </cfRule>
  </conditionalFormatting>
  <conditionalFormatting sqref="K66:K69">
    <cfRule type="cellIs" dxfId="3308" priority="142" operator="equal">
      <formula>0</formula>
    </cfRule>
    <cfRule type="cellIs" dxfId="3307" priority="143" operator="lessThan">
      <formula>J66</formula>
    </cfRule>
    <cfRule type="cellIs" dxfId="3306" priority="144" operator="greaterThanOrEqual">
      <formula>J66</formula>
    </cfRule>
  </conditionalFormatting>
  <conditionalFormatting sqref="K71">
    <cfRule type="cellIs" dxfId="3305" priority="1322" operator="equal">
      <formula>0</formula>
    </cfRule>
    <cfRule type="cellIs" dxfId="3304" priority="1323" operator="lessThan">
      <formula>J71</formula>
    </cfRule>
    <cfRule type="cellIs" dxfId="3303" priority="1324" operator="greaterThanOrEqual">
      <formula>J71</formula>
    </cfRule>
  </conditionalFormatting>
  <conditionalFormatting sqref="K73:K74">
    <cfRule type="cellIs" dxfId="3302" priority="1316" operator="equal">
      <formula>0</formula>
    </cfRule>
    <cfRule type="cellIs" dxfId="3301" priority="1317" operator="lessThan">
      <formula>J73</formula>
    </cfRule>
    <cfRule type="cellIs" dxfId="3300" priority="1318" operator="greaterThanOrEqual">
      <formula>J73</formula>
    </cfRule>
  </conditionalFormatting>
  <conditionalFormatting sqref="K75">
    <cfRule type="cellIs" dxfId="3299" priority="328" operator="equal">
      <formula>0</formula>
    </cfRule>
    <cfRule type="cellIs" dxfId="3298" priority="329" operator="lessThan">
      <formula>J75</formula>
    </cfRule>
    <cfRule type="cellIs" dxfId="3297" priority="330" operator="greaterThanOrEqual">
      <formula>J75</formula>
    </cfRule>
  </conditionalFormatting>
  <conditionalFormatting sqref="K76:K79">
    <cfRule type="cellIs" dxfId="3296" priority="107" operator="lessThan">
      <formula>J76</formula>
    </cfRule>
    <cfRule type="cellIs" dxfId="3295" priority="108" operator="greaterThanOrEqual">
      <formula>J76</formula>
    </cfRule>
  </conditionalFormatting>
  <conditionalFormatting sqref="K76:K81">
    <cfRule type="cellIs" dxfId="3294" priority="106" operator="equal">
      <formula>0</formula>
    </cfRule>
  </conditionalFormatting>
  <conditionalFormatting sqref="K80">
    <cfRule type="cellIs" dxfId="3293" priority="1326" operator="lessThan">
      <formula>J80</formula>
    </cfRule>
    <cfRule type="cellIs" dxfId="3292" priority="1327" operator="greaterThanOrEqual">
      <formula>J80</formula>
    </cfRule>
  </conditionalFormatting>
  <conditionalFormatting sqref="K81">
    <cfRule type="cellIs" dxfId="3291" priority="1314" operator="lessThan">
      <formula>J81</formula>
    </cfRule>
    <cfRule type="cellIs" dxfId="3290" priority="1315" operator="greaterThanOrEqual">
      <formula>J81</formula>
    </cfRule>
  </conditionalFormatting>
  <conditionalFormatting sqref="K82">
    <cfRule type="cellIs" dxfId="3289" priority="310" operator="equal">
      <formula>0</formula>
    </cfRule>
    <cfRule type="cellIs" dxfId="3288" priority="311" operator="lessThan">
      <formula>J82</formula>
    </cfRule>
    <cfRule type="cellIs" dxfId="3287" priority="312" operator="greaterThanOrEqual">
      <formula>J82</formula>
    </cfRule>
  </conditionalFormatting>
  <conditionalFormatting sqref="K83:K86">
    <cfRule type="cellIs" dxfId="3286" priority="70" operator="equal">
      <formula>0</formula>
    </cfRule>
    <cfRule type="cellIs" dxfId="3285" priority="71" operator="lessThan">
      <formula>J83</formula>
    </cfRule>
    <cfRule type="cellIs" dxfId="3284" priority="72" operator="greaterThanOrEqual">
      <formula>J83</formula>
    </cfRule>
  </conditionalFormatting>
  <conditionalFormatting sqref="K92">
    <cfRule type="cellIs" dxfId="3283" priority="37" operator="equal">
      <formula>0</formula>
    </cfRule>
    <cfRule type="cellIs" dxfId="3282" priority="38" operator="lessThan">
      <formula>J92</formula>
    </cfRule>
    <cfRule type="cellIs" dxfId="3281" priority="39" operator="greaterThanOrEqual">
      <formula>J92</formula>
    </cfRule>
  </conditionalFormatting>
  <conditionalFormatting sqref="L7">
    <cfRule type="cellIs" dxfId="3280" priority="556" operator="equal">
      <formula>"Introducir resultado"</formula>
    </cfRule>
    <cfRule type="cellIs" dxfId="3279" priority="557" operator="equal">
      <formula>"Meta Conseguida"</formula>
    </cfRule>
    <cfRule type="cellIs" dxfId="3278" priority="558" operator="equal">
      <formula>"Meta non Conseguida"</formula>
    </cfRule>
  </conditionalFormatting>
  <conditionalFormatting sqref="L8">
    <cfRule type="cellIs" dxfId="3277" priority="538" operator="equal">
      <formula>"Meta Totalmente Alcanzada"</formula>
    </cfRule>
    <cfRule type="cellIs" dxfId="3276" priority="539" operator="equal">
      <formula>"Meta Parcialmente Alcanzada"</formula>
    </cfRule>
    <cfRule type="cellIs" dxfId="3275" priority="540" operator="equal">
      <formula>"Ningunha Meta Alcanzada"</formula>
    </cfRule>
  </conditionalFormatting>
  <conditionalFormatting sqref="L9:L11">
    <cfRule type="cellIs" dxfId="3274" priority="786" operator="equal">
      <formula>"Introducir resultado"</formula>
    </cfRule>
    <cfRule type="cellIs" dxfId="3273" priority="787" operator="equal">
      <formula>"Meta Conseguida"</formula>
    </cfRule>
    <cfRule type="cellIs" dxfId="3272" priority="788" operator="equal">
      <formula>"Meta non Conseguida"</formula>
    </cfRule>
  </conditionalFormatting>
  <conditionalFormatting sqref="L12">
    <cfRule type="cellIs" dxfId="3271" priority="520" operator="equal">
      <formula>"Meta Totalmente Alcanzada"</formula>
    </cfRule>
    <cfRule type="cellIs" dxfId="3270" priority="521" operator="equal">
      <formula>"Meta Parcialmente Alcanzada"</formula>
    </cfRule>
    <cfRule type="cellIs" dxfId="3269" priority="522" operator="equal">
      <formula>"Ningunha Meta Alcanzada"</formula>
    </cfRule>
  </conditionalFormatting>
  <conditionalFormatting sqref="L13:L14">
    <cfRule type="cellIs" dxfId="3268" priority="781" operator="equal">
      <formula>"Meta Conseguida"</formula>
    </cfRule>
    <cfRule type="cellIs" dxfId="3267" priority="782" operator="equal">
      <formula>"Meta non Conseguida"</formula>
    </cfRule>
  </conditionalFormatting>
  <conditionalFormatting sqref="L13:L15">
    <cfRule type="cellIs" dxfId="3266" priority="6" operator="equal">
      <formula>"Introducir resultado"</formula>
    </cfRule>
  </conditionalFormatting>
  <conditionalFormatting sqref="L15">
    <cfRule type="cellIs" dxfId="3265" priority="7" operator="equal">
      <formula>"Resultado Introducido"</formula>
    </cfRule>
    <cfRule type="cellIs" dxfId="3264" priority="8" operator="equal">
      <formula>"Meta no Conseguida"</formula>
    </cfRule>
  </conditionalFormatting>
  <conditionalFormatting sqref="L16">
    <cfRule type="cellIs" dxfId="3263" priority="502" operator="equal">
      <formula>"Meta Totalmente Alcanzada"</formula>
    </cfRule>
    <cfRule type="cellIs" dxfId="3262" priority="503" operator="equal">
      <formula>"Meta Parcialmente Alcanzada"</formula>
    </cfRule>
    <cfRule type="cellIs" dxfId="3261" priority="504" operator="equal">
      <formula>"Ningunha Meta Alcanzada"</formula>
    </cfRule>
  </conditionalFormatting>
  <conditionalFormatting sqref="L17:L18">
    <cfRule type="cellIs" dxfId="3260" priority="770" operator="equal">
      <formula>"Introducir resultado"</formula>
    </cfRule>
    <cfRule type="cellIs" dxfId="3259" priority="771" operator="equal">
      <formula>"Meta Conseguida"</formula>
    </cfRule>
    <cfRule type="cellIs" dxfId="3258" priority="772" operator="equal">
      <formula>"Meta non Conseguida"</formula>
    </cfRule>
  </conditionalFormatting>
  <conditionalFormatting sqref="L20">
    <cfRule type="cellIs" dxfId="3257" priority="484" operator="equal">
      <formula>"Meta Totalmente Alcanzada"</formula>
    </cfRule>
    <cfRule type="cellIs" dxfId="3256" priority="485" operator="equal">
      <formula>"Meta Parcialmente Alcanzada"</formula>
    </cfRule>
    <cfRule type="cellIs" dxfId="3255" priority="486" operator="equal">
      <formula>"Ningunha Meta Alcanzada"</formula>
    </cfRule>
  </conditionalFormatting>
  <conditionalFormatting sqref="L21:L22">
    <cfRule type="cellIs" dxfId="3254" priority="764" operator="equal">
      <formula>"Introducir resultado"</formula>
    </cfRule>
    <cfRule type="cellIs" dxfId="3253" priority="765" operator="equal">
      <formula>"Meta Conseguida"</formula>
    </cfRule>
    <cfRule type="cellIs" dxfId="3252" priority="766" operator="equal">
      <formula>"Meta non Conseguida"</formula>
    </cfRule>
  </conditionalFormatting>
  <conditionalFormatting sqref="L24">
    <cfRule type="cellIs" dxfId="3251" priority="466" operator="equal">
      <formula>"Meta Totalmente Alcanzada"</formula>
    </cfRule>
    <cfRule type="cellIs" dxfId="3250" priority="467" operator="equal">
      <formula>"Meta Parcialmente Alcanzada"</formula>
    </cfRule>
    <cfRule type="cellIs" dxfId="3249" priority="468" operator="equal">
      <formula>"Ningunha Meta Alcanzada"</formula>
    </cfRule>
  </conditionalFormatting>
  <conditionalFormatting sqref="L25:L30">
    <cfRule type="cellIs" dxfId="3248" priority="1358" operator="equal">
      <formula>"Introducir resultado"</formula>
    </cfRule>
    <cfRule type="cellIs" dxfId="3247" priority="1359" operator="equal">
      <formula>"Meta Conseguida"</formula>
    </cfRule>
    <cfRule type="cellIs" dxfId="3246" priority="1360" operator="equal">
      <formula>"Meta non Conseguida"</formula>
    </cfRule>
  </conditionalFormatting>
  <conditionalFormatting sqref="L32:L33">
    <cfRule type="cellIs" dxfId="3245" priority="1355" operator="equal">
      <formula>"Introducir resultado"</formula>
    </cfRule>
    <cfRule type="cellIs" dxfId="3244" priority="1356" operator="equal">
      <formula>"Meta Conseguida"</formula>
    </cfRule>
    <cfRule type="cellIs" dxfId="3243" priority="1357" operator="equal">
      <formula>"Meta non Conseguida"</formula>
    </cfRule>
  </conditionalFormatting>
  <conditionalFormatting sqref="L35:L36">
    <cfRule type="cellIs" dxfId="3242" priority="1364" operator="equal">
      <formula>"Introducir resultado"</formula>
    </cfRule>
    <cfRule type="cellIs" dxfId="3241" priority="1365" operator="equal">
      <formula>"Meta Conseguida"</formula>
    </cfRule>
    <cfRule type="cellIs" dxfId="3240" priority="1366" operator="equal">
      <formula>"Meta non Conseguida"</formula>
    </cfRule>
  </conditionalFormatting>
  <conditionalFormatting sqref="L37">
    <cfRule type="cellIs" dxfId="3239" priority="448" operator="equal">
      <formula>"Meta Totalmente Alcanzada"</formula>
    </cfRule>
    <cfRule type="cellIs" dxfId="3238" priority="449" operator="equal">
      <formula>"Meta Parcialmente Alcanzada"</formula>
    </cfRule>
    <cfRule type="cellIs" dxfId="3237" priority="450" operator="equal">
      <formula>"Ningunha Meta Alcanzada"</formula>
    </cfRule>
  </conditionalFormatting>
  <conditionalFormatting sqref="L38:L40">
    <cfRule type="cellIs" dxfId="3236" priority="1575" operator="equal">
      <formula>"Introducir resultado"</formula>
    </cfRule>
    <cfRule type="cellIs" dxfId="3235" priority="1576" operator="equal">
      <formula>"Meta Conseguida"</formula>
    </cfRule>
    <cfRule type="cellIs" dxfId="3234" priority="1577" operator="equal">
      <formula>"Meta non Conseguida"</formula>
    </cfRule>
  </conditionalFormatting>
  <conditionalFormatting sqref="L46">
    <cfRule type="cellIs" dxfId="3233" priority="412" operator="equal">
      <formula>"Meta Totalmente Alcanzada"</formula>
    </cfRule>
    <cfRule type="cellIs" dxfId="3232" priority="413" operator="equal">
      <formula>"Meta Parcialmente Alcanzada"</formula>
    </cfRule>
    <cfRule type="cellIs" dxfId="3231" priority="414" operator="equal">
      <formula>"Ningunha Meta Alcanzada"</formula>
    </cfRule>
  </conditionalFormatting>
  <conditionalFormatting sqref="L47">
    <cfRule type="cellIs" dxfId="3230" priority="1673" operator="equal">
      <formula>"Meta noN Conseguida"</formula>
    </cfRule>
  </conditionalFormatting>
  <conditionalFormatting sqref="L47:L53">
    <cfRule type="cellIs" dxfId="3229" priority="604" operator="equal">
      <formula>"Introducir resultado"</formula>
    </cfRule>
    <cfRule type="cellIs" dxfId="3228" priority="605" operator="equal">
      <formula>"Meta Conseguida"</formula>
    </cfRule>
  </conditionalFormatting>
  <conditionalFormatting sqref="L48:L53">
    <cfRule type="cellIs" dxfId="3227" priority="606" operator="equal">
      <formula>"Meta non Conseguida"</formula>
    </cfRule>
  </conditionalFormatting>
  <conditionalFormatting sqref="L54">
    <cfRule type="cellIs" dxfId="3226" priority="379" operator="equal">
      <formula>"Meta Totalmente Alcanzada"</formula>
    </cfRule>
    <cfRule type="cellIs" dxfId="3225" priority="380" operator="equal">
      <formula>"Meta Parcialmente Alcanzada"</formula>
    </cfRule>
    <cfRule type="cellIs" dxfId="3224" priority="381" operator="equal">
      <formula>"Ningunha Meta Alcanzada"</formula>
    </cfRule>
  </conditionalFormatting>
  <conditionalFormatting sqref="L55:L58">
    <cfRule type="cellIs" dxfId="3223" priority="1623" operator="equal">
      <formula>"Introducir resultado"</formula>
    </cfRule>
    <cfRule type="cellIs" dxfId="3222" priority="1624" operator="equal">
      <formula>"Meta Conseguida"</formula>
    </cfRule>
    <cfRule type="cellIs" dxfId="3221" priority="1625" operator="equal">
      <formula>"Meta non Conseguida"</formula>
    </cfRule>
  </conditionalFormatting>
  <conditionalFormatting sqref="L59">
    <cfRule type="cellIs" dxfId="3220" priority="361" operator="equal">
      <formula>"Meta Totalmente Alcanzada"</formula>
    </cfRule>
    <cfRule type="cellIs" dxfId="3219" priority="362" operator="equal">
      <formula>"Meta Parcialmente Alcanzada"</formula>
    </cfRule>
    <cfRule type="cellIs" dxfId="3218" priority="363" operator="equal">
      <formula>"Ningunha Meta Alcanzada"</formula>
    </cfRule>
  </conditionalFormatting>
  <conditionalFormatting sqref="L60:L64">
    <cfRule type="cellIs" dxfId="3217" priority="1349" operator="equal">
      <formula>"Introducir resultado"</formula>
    </cfRule>
    <cfRule type="cellIs" dxfId="3216" priority="1350" operator="equal">
      <formula>"Meta Conseguida"</formula>
    </cfRule>
    <cfRule type="cellIs" dxfId="3215" priority="1351" operator="equal">
      <formula>"Meta non Conseguida"</formula>
    </cfRule>
  </conditionalFormatting>
  <conditionalFormatting sqref="L65">
    <cfRule type="cellIs" dxfId="3214" priority="343" operator="equal">
      <formula>"Meta Totalmente Alcanzada"</formula>
    </cfRule>
    <cfRule type="cellIs" dxfId="3213" priority="344" operator="equal">
      <formula>"Meta Parcialmente Alcanzada"</formula>
    </cfRule>
    <cfRule type="cellIs" dxfId="3212" priority="345" operator="equal">
      <formula>"Ningunha Meta Alcanzada"</formula>
    </cfRule>
  </conditionalFormatting>
  <conditionalFormatting sqref="L66:L69">
    <cfRule type="cellIs" dxfId="3211" priority="1564" operator="equal">
      <formula>"Meta Conseguida"</formula>
    </cfRule>
    <cfRule type="cellIs" dxfId="3210" priority="1565" operator="equal">
      <formula>"Meta non Conseguida"</formula>
    </cfRule>
  </conditionalFormatting>
  <conditionalFormatting sqref="L66:L74">
    <cfRule type="cellIs" dxfId="3209" priority="1334" operator="equal">
      <formula>"Introducir resultado"</formula>
    </cfRule>
  </conditionalFormatting>
  <conditionalFormatting sqref="L70">
    <cfRule type="cellIs" dxfId="3208" priority="1347" operator="equal">
      <formula>"Indicador Completado"</formula>
    </cfRule>
    <cfRule type="cellIs" dxfId="3207" priority="1348" operator="equal">
      <formula>"Meta no Conseguida"</formula>
    </cfRule>
  </conditionalFormatting>
  <conditionalFormatting sqref="L71">
    <cfRule type="cellIs" dxfId="3206" priority="1341" operator="equal">
      <formula>"Meta Conseguida"</formula>
    </cfRule>
    <cfRule type="cellIs" dxfId="3205" priority="1342" operator="equal">
      <formula>"Meta non Conseguida"</formula>
    </cfRule>
  </conditionalFormatting>
  <conditionalFormatting sqref="L72">
    <cfRule type="cellIs" dxfId="3204" priority="1344" operator="equal">
      <formula>"Indicador Completado"</formula>
    </cfRule>
    <cfRule type="cellIs" dxfId="3203" priority="1345" operator="equal">
      <formula>"Meta no Conseguida"</formula>
    </cfRule>
  </conditionalFormatting>
  <conditionalFormatting sqref="L73:L74">
    <cfRule type="cellIs" dxfId="3202" priority="1335" operator="equal">
      <formula>"Meta Conseguida"</formula>
    </cfRule>
    <cfRule type="cellIs" dxfId="3201" priority="1336" operator="equal">
      <formula>"Meta non Conseguida"</formula>
    </cfRule>
  </conditionalFormatting>
  <conditionalFormatting sqref="L75">
    <cfRule type="cellIs" dxfId="3200" priority="325" operator="equal">
      <formula>"Meta Totalmente Alcanzada"</formula>
    </cfRule>
    <cfRule type="cellIs" dxfId="3199" priority="326" operator="equal">
      <formula>"Meta Parcialmente Alcanzada"</formula>
    </cfRule>
    <cfRule type="cellIs" dxfId="3198" priority="327" operator="equal">
      <formula>"Ningunha Meta Alcanzada"</formula>
    </cfRule>
  </conditionalFormatting>
  <conditionalFormatting sqref="L76:L81">
    <cfRule type="cellIs" dxfId="3197" priority="1328" operator="equal">
      <formula>"Introducir resultado"</formula>
    </cfRule>
    <cfRule type="cellIs" dxfId="3196" priority="1329" operator="equal">
      <formula>"Meta Conseguida"</formula>
    </cfRule>
    <cfRule type="cellIs" dxfId="3195" priority="1330" operator="equal">
      <formula>"Meta non Conseguida"</formula>
    </cfRule>
  </conditionalFormatting>
  <conditionalFormatting sqref="L82">
    <cfRule type="cellIs" dxfId="3194" priority="307" operator="equal">
      <formula>"Meta Totalmente Alcanzada"</formula>
    </cfRule>
    <cfRule type="cellIs" dxfId="3193" priority="308" operator="equal">
      <formula>"Meta Parcialmente Alcanzada"</formula>
    </cfRule>
    <cfRule type="cellIs" dxfId="3192" priority="309" operator="equal">
      <formula>"Ningunha Meta Alcanzada"</formula>
    </cfRule>
  </conditionalFormatting>
  <conditionalFormatting sqref="L83:L86">
    <cfRule type="cellIs" dxfId="3191" priority="1516" operator="equal">
      <formula>"Meta Conseguida"</formula>
    </cfRule>
    <cfRule type="cellIs" dxfId="3190" priority="1517" operator="equal">
      <formula>"Meta non Conseguida"</formula>
    </cfRule>
  </conditionalFormatting>
  <conditionalFormatting sqref="L83:L88">
    <cfRule type="cellIs" dxfId="3189" priority="1310" operator="equal">
      <formula>"Introducir resultado"</formula>
    </cfRule>
  </conditionalFormatting>
  <conditionalFormatting sqref="L87:L88">
    <cfRule type="cellIs" dxfId="3188" priority="1311" operator="equal">
      <formula>"Indicador Completado"</formula>
    </cfRule>
    <cfRule type="cellIs" dxfId="3187" priority="1312" operator="equal">
      <formula>"Meta no Conseguida"</formula>
    </cfRule>
  </conditionalFormatting>
  <conditionalFormatting sqref="L92">
    <cfRule type="cellIs" dxfId="3186" priority="34" operator="equal">
      <formula>"Meta Totalmente Alcanzada"</formula>
    </cfRule>
    <cfRule type="cellIs" dxfId="3185" priority="35" operator="equal">
      <formula>"Meta Parcialmente Alcanzada"</formula>
    </cfRule>
    <cfRule type="cellIs" dxfId="3184" priority="36" operator="equal">
      <formula>"Ningunha Meta Alcanzada"</formula>
    </cfRule>
  </conditionalFormatting>
  <conditionalFormatting sqref="L93:L97">
    <cfRule type="cellIs" dxfId="3183" priority="49" operator="equal">
      <formula>"Introducir resultado"</formula>
    </cfRule>
    <cfRule type="cellIs" dxfId="3182" priority="50" operator="equal">
      <formula>"Meta Conseguida"</formula>
    </cfRule>
    <cfRule type="cellIs" dxfId="3181" priority="51" operator="equal">
      <formula>"Meta non Conseguida"</formula>
    </cfRule>
  </conditionalFormatting>
  <conditionalFormatting sqref="O7">
    <cfRule type="cellIs" dxfId="3180" priority="761" operator="equal">
      <formula>0</formula>
    </cfRule>
    <cfRule type="cellIs" dxfId="3179" priority="762" operator="lessThan">
      <formula>N7</formula>
    </cfRule>
    <cfRule type="cellIs" dxfId="3178" priority="763" operator="greaterThanOrEqual">
      <formula>N7</formula>
    </cfRule>
  </conditionalFormatting>
  <conditionalFormatting sqref="O8">
    <cfRule type="cellIs" dxfId="3177" priority="544" operator="equal">
      <formula>0</formula>
    </cfRule>
    <cfRule type="cellIs" dxfId="3176" priority="545" operator="greaterThanOrEqual">
      <formula>N8</formula>
    </cfRule>
    <cfRule type="cellIs" dxfId="3175" priority="546" operator="lessThan">
      <formula>N8</formula>
    </cfRule>
  </conditionalFormatting>
  <conditionalFormatting sqref="O9">
    <cfRule type="cellIs" dxfId="3174" priority="750" operator="lessThan">
      <formula>N9</formula>
    </cfRule>
    <cfRule type="cellIs" dxfId="3173" priority="751" operator="greaterThanOrEqual">
      <formula>N9</formula>
    </cfRule>
  </conditionalFormatting>
  <conditionalFormatting sqref="O9:O11">
    <cfRule type="cellIs" dxfId="3172" priority="679" operator="equal">
      <formula>0</formula>
    </cfRule>
  </conditionalFormatting>
  <conditionalFormatting sqref="O10">
    <cfRule type="cellIs" dxfId="3171" priority="680" operator="lessThan">
      <formula>N10</formula>
    </cfRule>
    <cfRule type="cellIs" dxfId="3170" priority="681" operator="greaterThanOrEqual">
      <formula>N10</formula>
    </cfRule>
  </conditionalFormatting>
  <conditionalFormatting sqref="O11">
    <cfRule type="cellIs" dxfId="3169" priority="753" operator="lessThan">
      <formula>$F11</formula>
    </cfRule>
    <cfRule type="cellIs" dxfId="3168" priority="754" operator="greaterThanOrEqual">
      <formula>$F11</formula>
    </cfRule>
  </conditionalFormatting>
  <conditionalFormatting sqref="O12">
    <cfRule type="cellIs" dxfId="3167" priority="526" operator="equal">
      <formula>0</formula>
    </cfRule>
    <cfRule type="cellIs" dxfId="3166" priority="527" operator="greaterThanOrEqual">
      <formula>N12</formula>
    </cfRule>
    <cfRule type="cellIs" dxfId="3165" priority="528" operator="lessThan">
      <formula>N12</formula>
    </cfRule>
  </conditionalFormatting>
  <conditionalFormatting sqref="O13">
    <cfRule type="cellIs" dxfId="3164" priority="732" operator="lessThan">
      <formula>N13</formula>
    </cfRule>
    <cfRule type="cellIs" dxfId="3163" priority="733" operator="greaterThanOrEqual">
      <formula>N13</formula>
    </cfRule>
  </conditionalFormatting>
  <conditionalFormatting sqref="O13:O15">
    <cfRule type="cellIs" dxfId="3162" priority="1" operator="equal">
      <formula>0</formula>
    </cfRule>
  </conditionalFormatting>
  <conditionalFormatting sqref="O14">
    <cfRule type="cellIs" dxfId="3161" priority="686" operator="lessThan">
      <formula>N14</formula>
    </cfRule>
    <cfRule type="cellIs" dxfId="3160" priority="687" operator="greaterThanOrEqual">
      <formula>N14</formula>
    </cfRule>
  </conditionalFormatting>
  <conditionalFormatting sqref="O16">
    <cfRule type="cellIs" dxfId="3159" priority="508" operator="equal">
      <formula>0</formula>
    </cfRule>
    <cfRule type="cellIs" dxfId="3158" priority="509" operator="greaterThanOrEqual">
      <formula>N16</formula>
    </cfRule>
    <cfRule type="cellIs" dxfId="3157" priority="510" operator="lessThan">
      <formula>N16</formula>
    </cfRule>
  </conditionalFormatting>
  <conditionalFormatting sqref="O17">
    <cfRule type="cellIs" dxfId="3156" priority="747" operator="lessThan">
      <formula>N17</formula>
    </cfRule>
    <cfRule type="cellIs" dxfId="3155" priority="748" operator="greaterThanOrEqual">
      <formula>N17</formula>
    </cfRule>
  </conditionalFormatting>
  <conditionalFormatting sqref="O17:O18">
    <cfRule type="cellIs" dxfId="3154" priority="673" operator="equal">
      <formula>0</formula>
    </cfRule>
  </conditionalFormatting>
  <conditionalFormatting sqref="O18">
    <cfRule type="cellIs" dxfId="3153" priority="674" operator="lessThan">
      <formula>N18</formula>
    </cfRule>
    <cfRule type="cellIs" dxfId="3152" priority="675" operator="greaterThanOrEqual">
      <formula>N18</formula>
    </cfRule>
  </conditionalFormatting>
  <conditionalFormatting sqref="O20">
    <cfRule type="cellIs" dxfId="3151" priority="490" operator="equal">
      <formula>0</formula>
    </cfRule>
    <cfRule type="cellIs" dxfId="3150" priority="491" operator="greaterThanOrEqual">
      <formula>N20</formula>
    </cfRule>
    <cfRule type="cellIs" dxfId="3149" priority="492" operator="lessThan">
      <formula>N20</formula>
    </cfRule>
  </conditionalFormatting>
  <conditionalFormatting sqref="O21">
    <cfRule type="cellIs" dxfId="3148" priority="741" operator="lessThan">
      <formula>N21</formula>
    </cfRule>
    <cfRule type="cellIs" dxfId="3147" priority="742" operator="greaterThanOrEqual">
      <formula>N21</formula>
    </cfRule>
  </conditionalFormatting>
  <conditionalFormatting sqref="O21:O22">
    <cfRule type="cellIs" dxfId="3146" priority="667" operator="equal">
      <formula>0</formula>
    </cfRule>
  </conditionalFormatting>
  <conditionalFormatting sqref="O22">
    <cfRule type="cellIs" dxfId="3145" priority="668" operator="lessThan">
      <formula>N22</formula>
    </cfRule>
    <cfRule type="cellIs" dxfId="3144" priority="669" operator="greaterThanOrEqual">
      <formula>N22</formula>
    </cfRule>
  </conditionalFormatting>
  <conditionalFormatting sqref="O24">
    <cfRule type="cellIs" dxfId="3143" priority="472" operator="equal">
      <formula>0</formula>
    </cfRule>
    <cfRule type="cellIs" dxfId="3142" priority="473" operator="greaterThanOrEqual">
      <formula>N24</formula>
    </cfRule>
    <cfRule type="cellIs" dxfId="3141" priority="474" operator="lessThan">
      <formula>N24</formula>
    </cfRule>
  </conditionalFormatting>
  <conditionalFormatting sqref="O25">
    <cfRule type="cellIs" dxfId="3140" priority="1118" operator="equal">
      <formula>0</formula>
    </cfRule>
    <cfRule type="cellIs" dxfId="3139" priority="1119" operator="lessThan">
      <formula>N25</formula>
    </cfRule>
    <cfRule type="cellIs" dxfId="3138" priority="1120" operator="greaterThanOrEqual">
      <formula>N25</formula>
    </cfRule>
  </conditionalFormatting>
  <conditionalFormatting sqref="O26">
    <cfRule type="cellIs" dxfId="3137" priority="1121" operator="equal">
      <formula>0</formula>
    </cfRule>
    <cfRule type="cellIs" dxfId="3136" priority="1122" operator="lessThanOrEqual">
      <formula>N26</formula>
    </cfRule>
    <cfRule type="cellIs" dxfId="3135" priority="1123" operator="greaterThan">
      <formula>N26</formula>
    </cfRule>
  </conditionalFormatting>
  <conditionalFormatting sqref="O27:O30">
    <cfRule type="cellIs" dxfId="3134" priority="1106" operator="equal">
      <formula>0</formula>
    </cfRule>
    <cfRule type="cellIs" dxfId="3133" priority="1107" operator="lessThan">
      <formula>$F27</formula>
    </cfRule>
    <cfRule type="cellIs" dxfId="3132" priority="1108" operator="greaterThanOrEqual">
      <formula>$F27</formula>
    </cfRule>
  </conditionalFormatting>
  <conditionalFormatting sqref="O32:O33">
    <cfRule type="cellIs" dxfId="3131" priority="16" operator="equal">
      <formula>0</formula>
    </cfRule>
    <cfRule type="cellIs" dxfId="3130" priority="17" operator="lessThan">
      <formula>N32</formula>
    </cfRule>
    <cfRule type="cellIs" dxfId="3129" priority="18" operator="greaterThanOrEqual">
      <formula>N32</formula>
    </cfRule>
  </conditionalFormatting>
  <conditionalFormatting sqref="O35:O36">
    <cfRule type="cellIs" dxfId="3128" priority="13" operator="equal">
      <formula>0</formula>
    </cfRule>
    <cfRule type="cellIs" dxfId="3127" priority="14" operator="lessThan">
      <formula>N35</formula>
    </cfRule>
    <cfRule type="cellIs" dxfId="3126" priority="15" operator="greaterThanOrEqual">
      <formula>N35</formula>
    </cfRule>
  </conditionalFormatting>
  <conditionalFormatting sqref="O37">
    <cfRule type="cellIs" dxfId="3125" priority="454" operator="equal">
      <formula>0</formula>
    </cfRule>
    <cfRule type="cellIs" dxfId="3124" priority="455" operator="lessThan">
      <formula>$R37</formula>
    </cfRule>
    <cfRule type="cellIs" dxfId="3123" priority="456" operator="greaterThanOrEqual">
      <formula>$R37</formula>
    </cfRule>
  </conditionalFormatting>
  <conditionalFormatting sqref="O38:O40">
    <cfRule type="cellIs" dxfId="3122" priority="1190" operator="equal">
      <formula>0</formula>
    </cfRule>
    <cfRule type="cellIs" dxfId="3121" priority="1191" operator="lessThan">
      <formula>N38</formula>
    </cfRule>
    <cfRule type="cellIs" dxfId="3120" priority="1192" operator="greaterThanOrEqual">
      <formula>N38</formula>
    </cfRule>
  </conditionalFormatting>
  <conditionalFormatting sqref="O46">
    <cfRule type="cellIs" dxfId="3119" priority="418" operator="equal">
      <formula>0</formula>
    </cfRule>
    <cfRule type="cellIs" dxfId="3118" priority="419" operator="lessThan">
      <formula>N46</formula>
    </cfRule>
    <cfRule type="cellIs" dxfId="3117" priority="420" operator="greaterThanOrEqual">
      <formula>N46</formula>
    </cfRule>
  </conditionalFormatting>
  <conditionalFormatting sqref="O47:O51">
    <cfRule type="cellIs" dxfId="3116" priority="238" operator="equal">
      <formula>0</formula>
    </cfRule>
    <cfRule type="cellIs" dxfId="3115" priority="239" operator="lessThan">
      <formula>N47</formula>
    </cfRule>
    <cfRule type="cellIs" dxfId="3114" priority="240" operator="greaterThanOrEqual">
      <formula>N47</formula>
    </cfRule>
  </conditionalFormatting>
  <conditionalFormatting sqref="O52:O53">
    <cfRule type="cellIs" dxfId="3113" priority="1184" operator="equal">
      <formula>0</formula>
    </cfRule>
    <cfRule type="cellIs" dxfId="3112" priority="1185" operator="lessThanOrEqual">
      <formula>N52</formula>
    </cfRule>
    <cfRule type="cellIs" dxfId="3111" priority="1186" operator="greaterThan">
      <formula>N52</formula>
    </cfRule>
  </conditionalFormatting>
  <conditionalFormatting sqref="O54">
    <cfRule type="cellIs" dxfId="3110" priority="376" operator="equal">
      <formula>0</formula>
    </cfRule>
    <cfRule type="cellIs" dxfId="3109" priority="377" operator="lessThan">
      <formula>N54</formula>
    </cfRule>
    <cfRule type="cellIs" dxfId="3108" priority="378" operator="greaterThanOrEqual">
      <formula>N54</formula>
    </cfRule>
  </conditionalFormatting>
  <conditionalFormatting sqref="O55:O58">
    <cfRule type="cellIs" dxfId="3107" priority="202" operator="equal">
      <formula>0</formula>
    </cfRule>
    <cfRule type="cellIs" dxfId="3106" priority="203" operator="lessThan">
      <formula>N55</formula>
    </cfRule>
    <cfRule type="cellIs" dxfId="3105" priority="204" operator="greaterThanOrEqual">
      <formula>N55</formula>
    </cfRule>
  </conditionalFormatting>
  <conditionalFormatting sqref="O59">
    <cfRule type="cellIs" dxfId="3104" priority="358" operator="equal">
      <formula>0</formula>
    </cfRule>
    <cfRule type="cellIs" dxfId="3103" priority="359" operator="lessThan">
      <formula>N59</formula>
    </cfRule>
    <cfRule type="cellIs" dxfId="3102" priority="360" operator="greaterThanOrEqual">
      <formula>N59</formula>
    </cfRule>
  </conditionalFormatting>
  <conditionalFormatting sqref="O60:O63">
    <cfRule type="cellIs" dxfId="3101" priority="167" operator="lessThan">
      <formula>N60</formula>
    </cfRule>
    <cfRule type="cellIs" dxfId="3100" priority="168" operator="greaterThanOrEqual">
      <formula>N60</formula>
    </cfRule>
  </conditionalFormatting>
  <conditionalFormatting sqref="O60:O64">
    <cfRule type="cellIs" dxfId="3099" priority="166" operator="equal">
      <formula>0</formula>
    </cfRule>
  </conditionalFormatting>
  <conditionalFormatting sqref="O64">
    <cfRule type="cellIs" dxfId="3098" priority="1224" operator="lessThan">
      <formula>N64</formula>
    </cfRule>
    <cfRule type="cellIs" dxfId="3097" priority="1225" operator="greaterThanOrEqual">
      <formula>N64</formula>
    </cfRule>
  </conditionalFormatting>
  <conditionalFormatting sqref="O65">
    <cfRule type="cellIs" dxfId="3096" priority="340" operator="equal">
      <formula>0</formula>
    </cfRule>
    <cfRule type="cellIs" dxfId="3095" priority="341" operator="lessThan">
      <formula>N65</formula>
    </cfRule>
    <cfRule type="cellIs" dxfId="3094" priority="342" operator="greaterThanOrEqual">
      <formula>N65</formula>
    </cfRule>
  </conditionalFormatting>
  <conditionalFormatting sqref="O66:O69">
    <cfRule type="cellIs" dxfId="3093" priority="130" operator="equal">
      <formula>0</formula>
    </cfRule>
    <cfRule type="cellIs" dxfId="3092" priority="131" operator="lessThan">
      <formula>N66</formula>
    </cfRule>
    <cfRule type="cellIs" dxfId="3091" priority="132" operator="greaterThanOrEqual">
      <formula>N66</formula>
    </cfRule>
  </conditionalFormatting>
  <conditionalFormatting sqref="O71">
    <cfRule type="cellIs" dxfId="3090" priority="940" operator="equal">
      <formula>0</formula>
    </cfRule>
    <cfRule type="cellIs" dxfId="3089" priority="941" operator="lessThan">
      <formula>N71</formula>
    </cfRule>
    <cfRule type="cellIs" dxfId="3088" priority="942" operator="greaterThanOrEqual">
      <formula>N71</formula>
    </cfRule>
  </conditionalFormatting>
  <conditionalFormatting sqref="O73:O74">
    <cfRule type="cellIs" dxfId="3087" priority="934" operator="equal">
      <formula>0</formula>
    </cfRule>
    <cfRule type="cellIs" dxfId="3086" priority="935" operator="lessThan">
      <formula>N73</formula>
    </cfRule>
    <cfRule type="cellIs" dxfId="3085" priority="936" operator="greaterThanOrEqual">
      <formula>N73</formula>
    </cfRule>
  </conditionalFormatting>
  <conditionalFormatting sqref="O75">
    <cfRule type="cellIs" dxfId="3084" priority="322" operator="equal">
      <formula>0</formula>
    </cfRule>
    <cfRule type="cellIs" dxfId="3083" priority="323" operator="lessThan">
      <formula>N75</formula>
    </cfRule>
    <cfRule type="cellIs" dxfId="3082" priority="324" operator="greaterThanOrEqual">
      <formula>N75</formula>
    </cfRule>
  </conditionalFormatting>
  <conditionalFormatting sqref="O76:O79">
    <cfRule type="cellIs" dxfId="3081" priority="95" operator="lessThan">
      <formula>N76</formula>
    </cfRule>
    <cfRule type="cellIs" dxfId="3080" priority="96" operator="greaterThanOrEqual">
      <formula>N76</formula>
    </cfRule>
  </conditionalFormatting>
  <conditionalFormatting sqref="O76:O81">
    <cfRule type="cellIs" dxfId="3079" priority="94" operator="equal">
      <formula>0</formula>
    </cfRule>
  </conditionalFormatting>
  <conditionalFormatting sqref="O80">
    <cfRule type="cellIs" dxfId="3078" priority="944" operator="lessThan">
      <formula>N80</formula>
    </cfRule>
    <cfRule type="cellIs" dxfId="3077" priority="945" operator="greaterThanOrEqual">
      <formula>N80</formula>
    </cfRule>
  </conditionalFormatting>
  <conditionalFormatting sqref="O81">
    <cfRule type="cellIs" dxfId="3076" priority="932" operator="lessThan">
      <formula>N81</formula>
    </cfRule>
    <cfRule type="cellIs" dxfId="3075" priority="933" operator="greaterThanOrEqual">
      <formula>N81</formula>
    </cfRule>
  </conditionalFormatting>
  <conditionalFormatting sqref="O82">
    <cfRule type="cellIs" dxfId="3074" priority="304" operator="equal">
      <formula>0</formula>
    </cfRule>
    <cfRule type="cellIs" dxfId="3073" priority="305" operator="lessThan">
      <formula>N82</formula>
    </cfRule>
    <cfRule type="cellIs" dxfId="3072" priority="306" operator="greaterThanOrEqual">
      <formula>N82</formula>
    </cfRule>
  </conditionalFormatting>
  <conditionalFormatting sqref="O83:O86">
    <cfRule type="cellIs" dxfId="3071" priority="58" operator="equal">
      <formula>0</formula>
    </cfRule>
    <cfRule type="cellIs" dxfId="3070" priority="59" operator="lessThan">
      <formula>N83</formula>
    </cfRule>
    <cfRule type="cellIs" dxfId="3069" priority="60" operator="greaterThanOrEqual">
      <formula>N83</formula>
    </cfRule>
  </conditionalFormatting>
  <conditionalFormatting sqref="O92">
    <cfRule type="cellIs" dxfId="3068" priority="31" operator="equal">
      <formula>0</formula>
    </cfRule>
    <cfRule type="cellIs" dxfId="3067" priority="32" operator="lessThan">
      <formula>N92</formula>
    </cfRule>
    <cfRule type="cellIs" dxfId="3066" priority="33" operator="greaterThanOrEqual">
      <formula>N92</formula>
    </cfRule>
  </conditionalFormatting>
  <conditionalFormatting sqref="P7">
    <cfRule type="cellIs" dxfId="3065" priority="553" operator="equal">
      <formula>"Introducir resultado"</formula>
    </cfRule>
    <cfRule type="cellIs" dxfId="3064" priority="554" operator="equal">
      <formula>"Meta Conseguida"</formula>
    </cfRule>
    <cfRule type="cellIs" dxfId="3063" priority="555" operator="equal">
      <formula>"Meta non Conseguida"</formula>
    </cfRule>
  </conditionalFormatting>
  <conditionalFormatting sqref="P8">
    <cfRule type="cellIs" dxfId="3062" priority="535" operator="equal">
      <formula>"Meta Totalmente Alcanzada"</formula>
    </cfRule>
    <cfRule type="cellIs" dxfId="3061" priority="536" operator="equal">
      <formula>"Meta Parcialmente Alcanzada"</formula>
    </cfRule>
    <cfRule type="cellIs" dxfId="3060" priority="537" operator="equal">
      <formula>"Ningunha Meta Alcanzada"</formula>
    </cfRule>
  </conditionalFormatting>
  <conditionalFormatting sqref="P9:P10">
    <cfRule type="cellIs" dxfId="3059" priority="713" operator="equal">
      <formula>"Introducir resultado"</formula>
    </cfRule>
    <cfRule type="cellIs" dxfId="3058" priority="714" operator="equal">
      <formula>"Meta Conseguida"</formula>
    </cfRule>
    <cfRule type="cellIs" dxfId="3057" priority="715" operator="equal">
      <formula>"Meta non Conseguida"</formula>
    </cfRule>
  </conditionalFormatting>
  <conditionalFormatting sqref="P12">
    <cfRule type="cellIs" dxfId="3056" priority="517" operator="equal">
      <formula>"Meta Totalmente Alcanzada"</formula>
    </cfRule>
    <cfRule type="cellIs" dxfId="3055" priority="518" operator="equal">
      <formula>"Meta Parcialmente Alcanzada"</formula>
    </cfRule>
    <cfRule type="cellIs" dxfId="3054" priority="519" operator="equal">
      <formula>"Ningunha Meta Alcanzada"</formula>
    </cfRule>
  </conditionalFormatting>
  <conditionalFormatting sqref="P13:P14">
    <cfRule type="cellIs" dxfId="3053" priority="708" operator="equal">
      <formula>"Meta Conseguida"</formula>
    </cfRule>
    <cfRule type="cellIs" dxfId="3052" priority="709" operator="equal">
      <formula>"Meta non Conseguida"</formula>
    </cfRule>
  </conditionalFormatting>
  <conditionalFormatting sqref="P13:P15">
    <cfRule type="cellIs" dxfId="3051" priority="3" operator="equal">
      <formula>"Introducir resultado"</formula>
    </cfRule>
  </conditionalFormatting>
  <conditionalFormatting sqref="P15">
    <cfRule type="cellIs" dxfId="3050" priority="4" operator="equal">
      <formula>"Resultado Introducido"</formula>
    </cfRule>
    <cfRule type="cellIs" dxfId="3049" priority="5" operator="equal">
      <formula>"Meta no Conseguida"</formula>
    </cfRule>
  </conditionalFormatting>
  <conditionalFormatting sqref="P16">
    <cfRule type="cellIs" dxfId="3048" priority="499" operator="equal">
      <formula>"Meta Totalmente Alcanzada"</formula>
    </cfRule>
    <cfRule type="cellIs" dxfId="3047" priority="500" operator="equal">
      <formula>"Meta Parcialmente Alcanzada"</formula>
    </cfRule>
    <cfRule type="cellIs" dxfId="3046" priority="501" operator="equal">
      <formula>"Ningunha Meta Alcanzada"</formula>
    </cfRule>
  </conditionalFormatting>
  <conditionalFormatting sqref="P17:P18">
    <cfRule type="cellIs" dxfId="3045" priority="697" operator="equal">
      <formula>"Introducir resultado"</formula>
    </cfRule>
    <cfRule type="cellIs" dxfId="3044" priority="698" operator="equal">
      <formula>"Meta Conseguida"</formula>
    </cfRule>
    <cfRule type="cellIs" dxfId="3043" priority="699" operator="equal">
      <formula>"Meta non Conseguida"</formula>
    </cfRule>
  </conditionalFormatting>
  <conditionalFormatting sqref="P20">
    <cfRule type="cellIs" dxfId="3042" priority="481" operator="equal">
      <formula>"Meta Totalmente Alcanzada"</formula>
    </cfRule>
    <cfRule type="cellIs" dxfId="3041" priority="482" operator="equal">
      <formula>"Meta Parcialmente Alcanzada"</formula>
    </cfRule>
    <cfRule type="cellIs" dxfId="3040" priority="483" operator="equal">
      <formula>"Ningunha Meta Alcanzada"</formula>
    </cfRule>
  </conditionalFormatting>
  <conditionalFormatting sqref="P21:P22">
    <cfRule type="cellIs" dxfId="3039" priority="691" operator="equal">
      <formula>"Introducir resultado"</formula>
    </cfRule>
    <cfRule type="cellIs" dxfId="3038" priority="692" operator="equal">
      <formula>"Meta Conseguida"</formula>
    </cfRule>
    <cfRule type="cellIs" dxfId="3037" priority="693" operator="equal">
      <formula>"Meta non Conseguida"</formula>
    </cfRule>
  </conditionalFormatting>
  <conditionalFormatting sqref="P24">
    <cfRule type="cellIs" dxfId="3036" priority="469" operator="equal">
      <formula>"Meta Totalmente Alcanzada"</formula>
    </cfRule>
    <cfRule type="cellIs" dxfId="3035" priority="470" operator="equal">
      <formula>"Meta Parcialmente Alcanzada"</formula>
    </cfRule>
    <cfRule type="cellIs" dxfId="3034" priority="471" operator="equal">
      <formula>"Ningunha Meta Alcanzada"</formula>
    </cfRule>
  </conditionalFormatting>
  <conditionalFormatting sqref="P25:P30">
    <cfRule type="cellIs" dxfId="3033" priority="976" operator="equal">
      <formula>"Introducir resultado"</formula>
    </cfRule>
    <cfRule type="cellIs" dxfId="3032" priority="977" operator="equal">
      <formula>"Meta Conseguida"</formula>
    </cfRule>
    <cfRule type="cellIs" dxfId="3031" priority="978" operator="equal">
      <formula>"Meta non Conseguida"</formula>
    </cfRule>
  </conditionalFormatting>
  <conditionalFormatting sqref="P32:P33">
    <cfRule type="cellIs" dxfId="3030" priority="973" operator="equal">
      <formula>"Introducir resultado"</formula>
    </cfRule>
    <cfRule type="cellIs" dxfId="3029" priority="974" operator="equal">
      <formula>"Meta Conseguida"</formula>
    </cfRule>
    <cfRule type="cellIs" dxfId="3028" priority="975" operator="equal">
      <formula>"Meta non Conseguida"</formula>
    </cfRule>
  </conditionalFormatting>
  <conditionalFormatting sqref="P35:P36">
    <cfRule type="cellIs" dxfId="3027" priority="982" operator="equal">
      <formula>"Introducir resultado"</formula>
    </cfRule>
    <cfRule type="cellIs" dxfId="3026" priority="983" operator="equal">
      <formula>"Meta Conseguida"</formula>
    </cfRule>
    <cfRule type="cellIs" dxfId="3025" priority="984" operator="equal">
      <formula>"Meta non Conseguida"</formula>
    </cfRule>
  </conditionalFormatting>
  <conditionalFormatting sqref="P37">
    <cfRule type="cellIs" dxfId="3024" priority="445" operator="equal">
      <formula>"Meta Totalmente Alcanzada"</formula>
    </cfRule>
    <cfRule type="cellIs" dxfId="3023" priority="446" operator="equal">
      <formula>"Meta Parcialmente Alcanzada"</formula>
    </cfRule>
    <cfRule type="cellIs" dxfId="3022" priority="447" operator="equal">
      <formula>"Ningunha Meta Alcanzada"</formula>
    </cfRule>
  </conditionalFormatting>
  <conditionalFormatting sqref="P38:P40">
    <cfRule type="cellIs" dxfId="3021" priority="1194" operator="equal">
      <formula>"Meta Conseguida"</formula>
    </cfRule>
    <cfRule type="cellIs" dxfId="3020" priority="1195" operator="equal">
      <formula>"Meta non Conseguida"</formula>
    </cfRule>
  </conditionalFormatting>
  <conditionalFormatting sqref="P38:P41">
    <cfRule type="cellIs" dxfId="3019" priority="1187" operator="equal">
      <formula>"Introducir resultado"</formula>
    </cfRule>
  </conditionalFormatting>
  <conditionalFormatting sqref="P41">
    <cfRule type="cellIs" dxfId="3018" priority="1188" operator="equal">
      <formula>"Indicador Completado"</formula>
    </cfRule>
    <cfRule type="cellIs" dxfId="3017" priority="1189" operator="equal">
      <formula>"Meta no Conseguida"</formula>
    </cfRule>
  </conditionalFormatting>
  <conditionalFormatting sqref="P46">
    <cfRule type="cellIs" dxfId="3016" priority="409" operator="equal">
      <formula>"Meta Totalmente Alcanzada"</formula>
    </cfRule>
    <cfRule type="cellIs" dxfId="3015" priority="410" operator="equal">
      <formula>"Meta Parcialmente Alcanzada"</formula>
    </cfRule>
    <cfRule type="cellIs" dxfId="3014" priority="411" operator="equal">
      <formula>"Ningunha Meta Alcanzada"</formula>
    </cfRule>
  </conditionalFormatting>
  <conditionalFormatting sqref="P47">
    <cfRule type="cellIs" dxfId="3013" priority="1291" operator="equal">
      <formula>"Meta noN Conseguida"</formula>
    </cfRule>
  </conditionalFormatting>
  <conditionalFormatting sqref="P47:P53">
    <cfRule type="cellIs" dxfId="3012" priority="598" operator="equal">
      <formula>"Introducir resultado"</formula>
    </cfRule>
    <cfRule type="cellIs" dxfId="3011" priority="599" operator="equal">
      <formula>"Meta Conseguida"</formula>
    </cfRule>
  </conditionalFormatting>
  <conditionalFormatting sqref="P48:P53">
    <cfRule type="cellIs" dxfId="3010" priority="600" operator="equal">
      <formula>"Meta non Conseguida"</formula>
    </cfRule>
  </conditionalFormatting>
  <conditionalFormatting sqref="P54">
    <cfRule type="cellIs" dxfId="3009" priority="373" operator="equal">
      <formula>"Meta Totalmente Alcanzada"</formula>
    </cfRule>
    <cfRule type="cellIs" dxfId="3008" priority="374" operator="equal">
      <formula>"Meta Parcialmente Alcanzada"</formula>
    </cfRule>
    <cfRule type="cellIs" dxfId="3007" priority="375" operator="equal">
      <formula>"Ningunha Meta Alcanzada"</formula>
    </cfRule>
  </conditionalFormatting>
  <conditionalFormatting sqref="P55:P58">
    <cfRule type="cellIs" dxfId="3006" priority="1241" operator="equal">
      <formula>"Introducir resultado"</formula>
    </cfRule>
    <cfRule type="cellIs" dxfId="3005" priority="1242" operator="equal">
      <formula>"Meta Conseguida"</formula>
    </cfRule>
    <cfRule type="cellIs" dxfId="3004" priority="1243" operator="equal">
      <formula>"Meta non Conseguida"</formula>
    </cfRule>
  </conditionalFormatting>
  <conditionalFormatting sqref="P59">
    <cfRule type="cellIs" dxfId="3003" priority="355" operator="equal">
      <formula>"Meta Totalmente Alcanzada"</formula>
    </cfRule>
    <cfRule type="cellIs" dxfId="3002" priority="356" operator="equal">
      <formula>"Meta Parcialmente Alcanzada"</formula>
    </cfRule>
    <cfRule type="cellIs" dxfId="3001" priority="357" operator="equal">
      <formula>"Ningunha Meta Alcanzada"</formula>
    </cfRule>
  </conditionalFormatting>
  <conditionalFormatting sqref="P60:P64">
    <cfRule type="cellIs" dxfId="3000" priority="967" operator="equal">
      <formula>"Introducir resultado"</formula>
    </cfRule>
    <cfRule type="cellIs" dxfId="2999" priority="968" operator="equal">
      <formula>"Meta Conseguida"</formula>
    </cfRule>
    <cfRule type="cellIs" dxfId="2998" priority="969" operator="equal">
      <formula>"Meta non Conseguida"</formula>
    </cfRule>
  </conditionalFormatting>
  <conditionalFormatting sqref="P65">
    <cfRule type="cellIs" dxfId="2997" priority="337" operator="equal">
      <formula>"Meta Totalmente Alcanzada"</formula>
    </cfRule>
    <cfRule type="cellIs" dxfId="2996" priority="338" operator="equal">
      <formula>"Meta Parcialmente Alcanzada"</formula>
    </cfRule>
    <cfRule type="cellIs" dxfId="2995" priority="339" operator="equal">
      <formula>"Ningunha Meta Alcanzada"</formula>
    </cfRule>
  </conditionalFormatting>
  <conditionalFormatting sqref="P66:P69">
    <cfRule type="cellIs" dxfId="2994" priority="1182" operator="equal">
      <formula>"Meta Conseguida"</formula>
    </cfRule>
    <cfRule type="cellIs" dxfId="2993" priority="1183" operator="equal">
      <formula>"Meta non Conseguida"</formula>
    </cfRule>
  </conditionalFormatting>
  <conditionalFormatting sqref="P66:P74">
    <cfRule type="cellIs" dxfId="2992" priority="952" operator="equal">
      <formula>"Introducir resultado"</formula>
    </cfRule>
  </conditionalFormatting>
  <conditionalFormatting sqref="P70">
    <cfRule type="cellIs" dxfId="2991" priority="965" operator="equal">
      <formula>"Indicador Completado"</formula>
    </cfRule>
    <cfRule type="cellIs" dxfId="2990" priority="966" operator="equal">
      <formula>"Meta no Conseguida"</formula>
    </cfRule>
  </conditionalFormatting>
  <conditionalFormatting sqref="P71">
    <cfRule type="cellIs" dxfId="2989" priority="959" operator="equal">
      <formula>"Meta Conseguida"</formula>
    </cfRule>
    <cfRule type="cellIs" dxfId="2988" priority="960" operator="equal">
      <formula>"Meta non Conseguida"</formula>
    </cfRule>
  </conditionalFormatting>
  <conditionalFormatting sqref="P72">
    <cfRule type="cellIs" dxfId="2987" priority="962" operator="equal">
      <formula>"Indicador Completado"</formula>
    </cfRule>
    <cfRule type="cellIs" dxfId="2986" priority="963" operator="equal">
      <formula>"Meta no Conseguida"</formula>
    </cfRule>
  </conditionalFormatting>
  <conditionalFormatting sqref="P73:P74">
    <cfRule type="cellIs" dxfId="2985" priority="953" operator="equal">
      <formula>"Meta Conseguida"</formula>
    </cfRule>
    <cfRule type="cellIs" dxfId="2984" priority="954" operator="equal">
      <formula>"Meta non Conseguida"</formula>
    </cfRule>
  </conditionalFormatting>
  <conditionalFormatting sqref="P75">
    <cfRule type="cellIs" dxfId="2983" priority="319" operator="equal">
      <formula>"Meta Totalmente Alcanzada"</formula>
    </cfRule>
    <cfRule type="cellIs" dxfId="2982" priority="320" operator="equal">
      <formula>"Meta Parcialmente Alcanzada"</formula>
    </cfRule>
    <cfRule type="cellIs" dxfId="2981" priority="321" operator="equal">
      <formula>"Ningunha Meta Alcanzada"</formula>
    </cfRule>
  </conditionalFormatting>
  <conditionalFormatting sqref="P76:P81">
    <cfRule type="cellIs" dxfId="2980" priority="946" operator="equal">
      <formula>"Introducir resultado"</formula>
    </cfRule>
    <cfRule type="cellIs" dxfId="2979" priority="947" operator="equal">
      <formula>"Meta Conseguida"</formula>
    </cfRule>
    <cfRule type="cellIs" dxfId="2978" priority="948" operator="equal">
      <formula>"Meta non Conseguida"</formula>
    </cfRule>
  </conditionalFormatting>
  <conditionalFormatting sqref="P82">
    <cfRule type="cellIs" dxfId="2977" priority="301" operator="equal">
      <formula>"Meta Totalmente Alcanzada"</formula>
    </cfRule>
    <cfRule type="cellIs" dxfId="2976" priority="302" operator="equal">
      <formula>"Meta Parcialmente Alcanzada"</formula>
    </cfRule>
    <cfRule type="cellIs" dxfId="2975" priority="303" operator="equal">
      <formula>"Ningunha Meta Alcanzada"</formula>
    </cfRule>
  </conditionalFormatting>
  <conditionalFormatting sqref="P83:P86">
    <cfRule type="cellIs" dxfId="2974" priority="1134" operator="equal">
      <formula>"Meta Conseguida"</formula>
    </cfRule>
    <cfRule type="cellIs" dxfId="2973" priority="1135" operator="equal">
      <formula>"Meta non Conseguida"</formula>
    </cfRule>
  </conditionalFormatting>
  <conditionalFormatting sqref="P83:P88">
    <cfRule type="cellIs" dxfId="2972" priority="928" operator="equal">
      <formula>"Introducir resultado"</formula>
    </cfRule>
  </conditionalFormatting>
  <conditionalFormatting sqref="P87:P88">
    <cfRule type="cellIs" dxfId="2971" priority="929" operator="equal">
      <formula>"Indicador Completado"</formula>
    </cfRule>
    <cfRule type="cellIs" dxfId="2970" priority="930" operator="equal">
      <formula>"Meta no Conseguida"</formula>
    </cfRule>
  </conditionalFormatting>
  <conditionalFormatting sqref="P92">
    <cfRule type="cellIs" dxfId="2969" priority="28" operator="equal">
      <formula>"Meta Totalmente Alcanzada"</formula>
    </cfRule>
    <cfRule type="cellIs" dxfId="2968" priority="29" operator="equal">
      <formula>"Meta Parcialmente Alcanzada"</formula>
    </cfRule>
    <cfRule type="cellIs" dxfId="2967" priority="30" operator="equal">
      <formula>"Ningunha Meta Alcanzada"</formula>
    </cfRule>
  </conditionalFormatting>
  <conditionalFormatting sqref="P93:P97">
    <cfRule type="cellIs" dxfId="2966" priority="46" operator="equal">
      <formula>"Introducir resultado"</formula>
    </cfRule>
    <cfRule type="cellIs" dxfId="2965" priority="47" operator="equal">
      <formula>"Meta Conseguida"</formula>
    </cfRule>
    <cfRule type="cellIs" dxfId="2964" priority="48" operator="equal">
      <formula>"Meta non Conseguida"</formula>
    </cfRule>
  </conditionalFormatting>
  <hyperlinks>
    <hyperlink ref="D19" r:id="rId1" display="https://www.uvigo.gal/universidade/calidade/programas-calidade/docencia/programa-docentia" xr:uid="{00000000-0004-0000-0400-000000000000}"/>
    <hyperlink ref="D31" r:id="rId2" display="https://secretaria.uvigo.gal/uv/web/transparencia/informe/show/5/51/64" xr:uid="{00000000-0004-0000-0400-000001000000}"/>
    <hyperlink ref="D34" r:id="rId3" display="https://secretaria.uvigo.gal/uv/web/transparencia/informe/show/5/51/64" xr:uid="{00000000-0004-0000-04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P97"/>
  <sheetViews>
    <sheetView zoomScale="70" zoomScaleNormal="70" workbookViewId="0">
      <pane ySplit="5" topLeftCell="A51" activePane="bottomLeft" state="frozen"/>
      <selection activeCell="A3" sqref="A3"/>
      <selection pane="bottomLeft" activeCell="J52" sqref="J52"/>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399</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21</v>
      </c>
      <c r="G7" s="244">
        <v>27</v>
      </c>
      <c r="H7" s="485" t="str">
        <f>+IF(AND(ISBLANK(F7),ISBLANK(G7)),"Introducir Meta e Resultado",IF(ISBLANK(F7),"Indicador Sen Meta",IF(ISBLANK(G7),"Introducir Resultado",IF(G7&gt;=F7,"Meta Conseguida","Meta Non Conseguida"))))</f>
        <v>Meta Conseguida</v>
      </c>
      <c r="J7" s="243">
        <v>21</v>
      </c>
      <c r="K7" s="244">
        <v>20</v>
      </c>
      <c r="L7" s="485" t="str">
        <f>+IF(AND(ISBLANK(J7),ISBLANK(K7)),"Introducir Meta e Resultado",IF(ISBLANK(J7),"Indicador Sen Meta",IF(ISBLANK(K7),"Introducir Resultado",IF(K7&gt;=J7,"Meta Conseguida","Meta Non Conseguida"))))</f>
        <v>Meta Non Conseguida</v>
      </c>
      <c r="N7" s="243">
        <v>21</v>
      </c>
      <c r="O7" s="244"/>
      <c r="P7" s="485" t="str">
        <f>+IF(AND(ISBLANK(N7),ISBLANK(O7)),"Introducir Meta e Resultado",IF(ISBLANK(N7),"Indicador Sen Meta",IF(ISBLANK(O7),"Introducir Resultado",IF(O7&gt;=N7,"Meta Conseguida","Meta Non Conseguida"))))</f>
        <v>Introducir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2</v>
      </c>
      <c r="O8" s="495">
        <f>+COUNTIF(P9:P10,"Meta Conseguida")</f>
        <v>0</v>
      </c>
      <c r="P8" s="488" t="str">
        <f>+IF(COUNTA(N9:N10)=0,"Indicador Sen Meta",IF(O8=2,"Meta Totalmente Alcanzada",IF(O9=0,"Introducir Resultado",IF(O8=0,"Ningunha Meta Alcanzada",IF(O8&gt;0,"Meta Parcialmente Alcanzada")))))</f>
        <v>Introducir Resultado</v>
      </c>
    </row>
    <row r="9" spans="1:16" ht="51">
      <c r="A9" s="55" t="s">
        <v>154</v>
      </c>
      <c r="B9" s="64" t="s">
        <v>155</v>
      </c>
      <c r="C9" s="64" t="s">
        <v>152</v>
      </c>
      <c r="D9" s="299" t="s">
        <v>156</v>
      </c>
      <c r="E9" s="353">
        <v>1</v>
      </c>
      <c r="F9" s="245"/>
      <c r="G9" s="246">
        <v>0</v>
      </c>
      <c r="H9" s="86" t="str">
        <f>+IF(AND(ISBLANK(F9),ISBLANK(G9)),"Introducir Meta e Resultado",IF(ISBLANK(F9),"Introducir Meta",IF(ISBLANK(G9),"Introducir Resultado",IF(G9&gt;=F9,"Meta Conseguida","Meta Non Conseguida"))))</f>
        <v>Introducir Meta</v>
      </c>
      <c r="J9" s="245"/>
      <c r="K9" s="246">
        <v>5</v>
      </c>
      <c r="L9" s="86" t="str">
        <f>+IF(AND(ISBLANK(J9),ISBLANK(K9)),"Introducir Meta e Resultado",IF(ISBLANK(J9),"Introducir Meta",IF(ISBLANK(K9),"Introducir Resultado",IF(K9&gt;=J9,"Meta Conseguida","Meta Non Conseguida"))))</f>
        <v>Introducir Meta</v>
      </c>
      <c r="N9" s="245">
        <v>5</v>
      </c>
      <c r="O9" s="246"/>
      <c r="P9" s="86" t="str">
        <f>+IF(AND(ISBLANK(N9),ISBLANK(O9)),"Introducir Meta e Resultado",IF(ISBLANK(N9),"Introducir Meta",IF(ISBLANK(O9),"Introducir Resultado",IF(O9&gt;=N9,"Meta Conseguida","Meta Non Conseguida"))))</f>
        <v>Introducir Resultado</v>
      </c>
    </row>
    <row r="10" spans="1:16" ht="51">
      <c r="A10" s="56" t="s">
        <v>157</v>
      </c>
      <c r="B10" s="63" t="s">
        <v>158</v>
      </c>
      <c r="C10" s="63" t="s">
        <v>152</v>
      </c>
      <c r="D10" s="350" t="s">
        <v>159</v>
      </c>
      <c r="E10" s="354">
        <v>1</v>
      </c>
      <c r="F10" s="247"/>
      <c r="G10" s="246">
        <f>+IFERROR(G$9/G$87,0)</f>
        <v>0</v>
      </c>
      <c r="H10" s="87" t="str">
        <f>+IF(AND(ISBLANK(F10),ISBLANK(G10)),"Introducir Meta e Resultado",IF(ISBLANK(F10),"Introducir Meta",IF(ISBLANK(G10),"Introducir Resultado",IF(G10&gt;=F10,"Meta Conseguida","Meta Non Conseguida"))))</f>
        <v>Introducir Meta</v>
      </c>
      <c r="J10" s="247"/>
      <c r="K10" s="246">
        <f>+IFERROR(K$9/K$87,0)</f>
        <v>0.15625</v>
      </c>
      <c r="L10" s="87" t="str">
        <f>+IF(AND(ISBLANK(J10),ISBLANK(K10)),"Introducir Meta e Resultado",IF(ISBLANK(J10),"Introducir Meta",IF(ISBLANK(K10),"Introducir Resultado",IF(K10&gt;=J10,"Meta Conseguida","Meta Non Conseguida"))))</f>
        <v>Introducir Meta</v>
      </c>
      <c r="N10" s="247">
        <v>0.15</v>
      </c>
      <c r="O10" s="246">
        <f>+IFERROR(O$9/O$87,0)</f>
        <v>0</v>
      </c>
      <c r="P10" s="87" t="str">
        <f>+IF(AND(ISBLANK(N10),ISBLANK(O10)),"Introducir Meta e Resultado",IF(ISBLANK(N10),"Introducir Meta",IF(ISBLANK(O10),"Introducir Resultado",IF(O10&gt;=N10,"Meta Conseguida","Meta Non Conseguida"))))</f>
        <v>Meta Non Conseguida</v>
      </c>
    </row>
    <row r="11" spans="1:16" ht="38.25">
      <c r="A11" s="99" t="s">
        <v>160</v>
      </c>
      <c r="B11" s="93" t="s">
        <v>161</v>
      </c>
      <c r="C11" s="93" t="s">
        <v>162</v>
      </c>
      <c r="D11" s="310" t="s">
        <v>163</v>
      </c>
      <c r="E11" s="351">
        <v>3</v>
      </c>
      <c r="F11" s="271">
        <f>+G11+COUNTIF(H$7:H$10,"Meta non Conseguida")+COUNTIF(H$12:H$96,"Meta non Conseguida")</f>
        <v>17</v>
      </c>
      <c r="G11" s="277">
        <f>+COUNTIF(H$6:H$10,"Meta Conseguida")+COUNTIF(H$12:H$96,"Meta Conseguida")</f>
        <v>13</v>
      </c>
      <c r="H11" s="280">
        <f>+IFERROR(G11/F11,"Introducir Meta")</f>
        <v>0.76470588235294112</v>
      </c>
      <c r="J11" s="271">
        <f>+K11+COUNTIF(L$7:L$10,"Meta non Conseguida")+COUNTIF(L$12:L$96,"Meta non Conseguida")</f>
        <v>15</v>
      </c>
      <c r="K11" s="277">
        <f>+COUNTIF(L$6:L$10,"Meta Conseguida")+COUNTIF(L$12:L$96,"Meta Conseguida")</f>
        <v>10</v>
      </c>
      <c r="L11" s="280">
        <f>+IFERROR(K11/J11,"Introducir Meta")</f>
        <v>0.66666666666666663</v>
      </c>
      <c r="N11" s="271">
        <f>+O11+COUNTIF(P$7:P$10,"Meta non Conseguida")+COUNTIF(P$12:P$96,"Meta non Conseguida")</f>
        <v>4</v>
      </c>
      <c r="O11" s="277">
        <f>+COUNTIF(P$6:P$10,"Meta Conseguida")+COUNTIF(P$12:P$96,"Meta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5</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5</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0.35714285714285715</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0.35</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356">
        <v>4</v>
      </c>
      <c r="F15" s="241" t="s">
        <v>49</v>
      </c>
      <c r="G15" s="224">
        <v>0.14285714285714285</v>
      </c>
      <c r="H15" s="91" t="str">
        <f>+IF(ISBLANK(G15),"Introducir Resultado","Resultado Introducido")</f>
        <v>Resultado Introducido</v>
      </c>
      <c r="J15" s="241" t="s">
        <v>49</v>
      </c>
      <c r="K15" s="224">
        <v>0.63636363636363635</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8"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8"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1</v>
      </c>
      <c r="H17" s="86" t="str">
        <f>+IF(AND(ISBLANK(F17),ISBLANK(G17)),"Introducir Meta e Resultado",IF(ISBLANK(F17),"Introducir Meta",IF(ISBLANK(G17),"Introducir Resultado",IF(G17&gt;=F17,"Meta Conseguida","Meta Non Conseguida"))))</f>
        <v>Introducir Meta</v>
      </c>
      <c r="I17" s="2"/>
      <c r="J17" s="245"/>
      <c r="K17" s="246">
        <v>2</v>
      </c>
      <c r="L17" s="86" t="str">
        <f>+IF(AND(ISBLANK(J17),ISBLANK(K17)),"Introducir Meta e Resultado",IF(ISBLANK(J17),"Introducir Meta",IF(ISBLANK(K17),"Introducir Resultado",IF(K17&gt;=J17,"Meta Conseguida","Meta Non Conseguida"))))</f>
        <v>Introducir Meta</v>
      </c>
      <c r="M17" s="565"/>
      <c r="N17" s="245">
        <v>1</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7.1428571428571425E-2</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7.0000000000000007E-2</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1</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1</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7.1428571428571425E-2</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7.0000000000000007E-2</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3</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5</v>
      </c>
      <c r="K24" s="305">
        <f>+COUNTIF(L25:L36,"Meta Conseguida")</f>
        <v>3</v>
      </c>
      <c r="L24" s="488" t="str">
        <f>+IF((K24+J24)=0,"Introducir Meta e Resultado",IF(COUNTA(K25:K30)=0,"Indicador Sen Resultados",IF(K24=0,"Ningunha Meta Alcanzada",IF(K24&gt;=J24,"Meta Totalmente Alcanzada",IF(K24&gt;0,"Meta Parcialmente Alcanzada")))))</f>
        <v>Meta Parcialmente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0.65</v>
      </c>
      <c r="G25" s="255">
        <v>0.74074074074074103</v>
      </c>
      <c r="H25" s="86" t="str">
        <f>+IF(AND(ISBLANK(F25),ISBLANK(G25)),"Introducir Meta e Resultado",IF(ISBLANK(F25),"Introducir Meta",IF(ISBLANK(G25),"Introducir Resultado",IF(G25&gt;=F25,"Meta Conseguida","Meta Non Conseguida"))))</f>
        <v>Meta Conseguida</v>
      </c>
      <c r="J25" s="250">
        <v>0.65</v>
      </c>
      <c r="K25" s="255">
        <v>0.51851851851851904</v>
      </c>
      <c r="L25" s="86" t="str">
        <f>+IF(AND(ISBLANK(J25),ISBLANK(K25)),"Introducir Meta e Resultado",IF(ISBLANK(J25),"Introducir Meta",IF(ISBLANK(K25),"Introducir Resultado",IF(K25&gt;=J25,"Meta Conseguida","Meta Non Conseguida"))))</f>
        <v>Meta Non Conseguida</v>
      </c>
      <c r="N25" s="250">
        <v>0.65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0.05</v>
      </c>
      <c r="G26" s="255">
        <v>6.8965517241379296E-2</v>
      </c>
      <c r="H26" s="86" t="str">
        <f>+IF(AND(ISBLANK(F26),ISBLANK(G26)),"Introducir Meta e Resultado",IF(ISBLANK(F26),"Introducir Meta",IF(ISBLANK(G26),"Introducir Resultado",IF(G26&lt;=F26,"Meta Conseguida","Meta Non Conseguida"))))</f>
        <v>Meta Non Conseguida</v>
      </c>
      <c r="I26" s="565"/>
      <c r="J26" s="256">
        <v>0.05</v>
      </c>
      <c r="K26" s="255">
        <v>0.14810000000000001</v>
      </c>
      <c r="L26" s="86" t="str">
        <f>+IF(AND(ISBLANK(J26),ISBLANK(K26)),"Introducir Meta e Resultado",IF(ISBLANK(J26),"Introducir Meta",IF(ISBLANK(K26),"Introducir Resultado",IF(K26&lt;=J26,"Meta Conseguida","Meta Non Conseguida"))))</f>
        <v>Meta Non Conseguida</v>
      </c>
      <c r="N26" s="256">
        <v>0.15</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0.95909090909090899</v>
      </c>
      <c r="H27" s="86" t="str">
        <f t="shared" ref="H27:H32" si="0">+IF(AND(ISBLANK(F27),ISBLANK(G27)),"Introducir Meta e Resultado",IF(ISBLANK(F27),"Introducir Meta",IF(ISBLANK(G27),"Introducir Resultado",IF(G27&gt;=F27,"Meta Conseguida","Meta Non Conseguida"))))</f>
        <v>Meta Conseguida</v>
      </c>
      <c r="J27" s="250">
        <v>0.9</v>
      </c>
      <c r="K27" s="255">
        <v>1</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0.79779411764705899</v>
      </c>
      <c r="H28" s="86" t="str">
        <f t="shared" si="0"/>
        <v>Meta Non Conseguida</v>
      </c>
      <c r="J28" s="250">
        <v>0.8</v>
      </c>
      <c r="K28" s="255">
        <v>0.85589519650654999</v>
      </c>
      <c r="L28" s="86" t="str">
        <f>+IF(AND(ISBLANK(J28),ISBLANK(K28)),"Introducir Meta e Resultado",IF(ISBLANK(J28),"Introducir Meta",IF(ISBLANK(K28),"Introducir Resultado",IF(K28&gt;=J28,"Meta Conseguida","Meta Non Conseguida"))))</f>
        <v>Meta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0.96444444444444499</v>
      </c>
      <c r="H29" s="86" t="str">
        <f t="shared" si="0"/>
        <v>Meta Conseguida</v>
      </c>
      <c r="J29" s="250">
        <v>0.8</v>
      </c>
      <c r="K29" s="255">
        <v>0.97512437810945296</v>
      </c>
      <c r="L29" s="86" t="str">
        <f>+IF(AND(ISBLANK(J29),ISBLANK(K29)),"Introducir Meta e Resultado",IF(ISBLANK(J29),"Introducir Meta",IF(ISBLANK(K29),"Introducir Resultado",IF(K29&gt;=J29,"Meta Conseguida","Meta Non Conseguida"))))</f>
        <v>Meta Conseguida</v>
      </c>
      <c r="N29" s="250">
        <v>0.8</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0.82720588235294101</v>
      </c>
      <c r="H30" s="86" t="str">
        <f t="shared" si="0"/>
        <v>Introducir Meta</v>
      </c>
      <c r="J30" s="250"/>
      <c r="K30" s="255">
        <v>0.877729257641922</v>
      </c>
      <c r="L30" s="86" t="str">
        <f>+IF(AND(ISBLANK(J30),ISBLANK(K30)),"Introducir Meta e Resultado",IF(ISBLANK(J30),"Introducir Meta",IF(ISBLANK(K30),"Introducir Resultado",IF(K30&gt;=J30,"Meta Conseguida","Meta Non Conseguida"))))</f>
        <v>Introducir Meta</v>
      </c>
      <c r="N30" s="250">
        <v>0.85</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+MIN('Anexos 1'!$AV$6:$AV$400)</f>
        <v>0.4375</v>
      </c>
      <c r="H32" s="86" t="str">
        <f t="shared" si="0"/>
        <v>Introducir Meta</v>
      </c>
      <c r="J32" s="250"/>
      <c r="K32" s="255">
        <v>0.09</v>
      </c>
      <c r="L32" s="86" t="str">
        <f>+IF(AND(ISBLANK(J32),ISBLANK(K32)),"Introducir Meta e Resultado",IF(ISBLANK(J32),"Introducir Meta",IF(ISBLANK(K32),"Introducir Resultado",IF(K32&gt;=J32,"Meta Conseguida","Meta Non Conseguida"))))</f>
        <v>Introducir Meta</v>
      </c>
      <c r="N32" s="250"/>
      <c r="O32" s="255">
        <f>+MIN('Anexos 3'!$AV$6:$AV$400)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1'!$AZ$3</f>
        <v>0</v>
      </c>
      <c r="H33" s="86" t="str">
        <f>+IF(AND(ISBLANK(F33),ISBLANK(G33)),"Introducir Meta e Resultado",IF(ISBLANK(F33),"Introducir Meta",IF(ISBLANK(G33),"Introducir Resultado",IF(G33&gt;=F33,"Meta Conseguida","Meta Non Conseguida"))))</f>
        <v>Introducir Meta</v>
      </c>
      <c r="I33" s="565"/>
      <c r="J33" s="259"/>
      <c r="K33" s="255">
        <f>'Anexos 2'!$AZ$3</f>
        <v>0</v>
      </c>
      <c r="L33" s="86" t="str">
        <f>+IF(AND(ISBLANK(J33),ISBLANK(K33)),"Introducir Meta e Resultado",IF(ISBLANK(J33),"Introducir Meta",IF(ISBLANK(K33),"Introducir Resultado",IF(K33&gt;=J33,"Meta Conseguida","Meta Non Conseguida"))))</f>
        <v>Introducir Meta</v>
      </c>
      <c r="N33" s="259"/>
      <c r="O33" s="255">
        <f>'Anexos 3'!$AZ$3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+MIN('Anexos 1'!$AU$6:$AU$200)</f>
        <v>0.81818181818181801</v>
      </c>
      <c r="H35" s="86" t="str">
        <f>+IF(AND(ISBLANK(F35),ISBLANK(G35)),"Introducir Meta e Resultado",IF(ISBLANK(F35),"Introducir Meta",IF(ISBLANK(G35),"Introducir Resultado",IF(G35&gt;=F35,"Meta Conseguida","Meta Non Conseguida"))))</f>
        <v>Introducir Meta</v>
      </c>
      <c r="I35" s="565"/>
      <c r="J35" s="250"/>
      <c r="K35" s="255">
        <f>+MIN('Anexos 2'!$AU$6:$AU$200)</f>
        <v>0.85714285714285698</v>
      </c>
      <c r="L35" s="86" t="str">
        <f>+IF(AND(ISBLANK(J35),ISBLANK(K35)),"Introducir Meta e Resultado",IF(ISBLANK(J35),"Introducir Meta",IF(ISBLANK(K35),"Introducir Resultado",IF(K35&gt;=J35,"Meta Conseguida","Meta Non Conseguida"))))</f>
        <v>Introducir Meta</v>
      </c>
      <c r="N35" s="250"/>
      <c r="O35" s="255">
        <f>+MIN('Anexos 3'!$AU$6:$AU$200)</f>
        <v>0</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259"/>
      <c r="G36" s="255">
        <f>'Anexos 1'!$AY$3</f>
        <v>0</v>
      </c>
      <c r="H36" s="86" t="str">
        <f>+IF(AND(ISBLANK(F36),ISBLANK(G36)),"Introducir Meta e Resultado",IF(ISBLANK(F36),"Introducir Meta",IF(ISBLANK(G36),"Introducir Resultado",IF(G36&gt;=F36,"Meta Conseguida","Meta Non Conseguida"))))</f>
        <v>Introducir Meta</v>
      </c>
      <c r="I36" s="565"/>
      <c r="J36" s="259"/>
      <c r="K36" s="255">
        <f>'Anexos 2'!$AY$3</f>
        <v>0</v>
      </c>
      <c r="L36" s="86" t="str">
        <f>+IF(AND(ISBLANK(J36),ISBLANK(K36)),"Introducir Meta e Resultado",IF(ISBLANK(J36),"Introducir Meta",IF(ISBLANK(K36),"Introducir Resultado",IF(K36&gt;=J36,"Meta Conseguida","Meta Non Conseguida"))))</f>
        <v>Introducir Meta</v>
      </c>
      <c r="N36" s="259"/>
      <c r="O36" s="255">
        <f>'Anexos 3'!$AY$3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3</v>
      </c>
      <c r="H37" s="488" t="str">
        <f>+IF(COUNTA(F38:F40)=0,"Indicador Sen Meta",IF(COUNTA(G38:G40)=0,"Indicador Sen Resultados",IF(G37=0,"Ningunha Meta Alcanzada",IF(G37&gt;=F37,"Meta Totalmente Alcanzada",IF(G37&gt;0,"Meta Parcialmente Alcanzada")))))</f>
        <v>Meta Totalmente Alcanzada</v>
      </c>
      <c r="I37" s="565"/>
      <c r="J37" s="496">
        <f>+COUNTA(J38:J40)</f>
        <v>1</v>
      </c>
      <c r="K37" s="497">
        <f>+COUNTIF(L38:L40,"Meta Conseguida")</f>
        <v>1</v>
      </c>
      <c r="L37" s="488" t="str">
        <f>+IF(COUNTA(J38:J40)=0,"Indicador Sen Meta",IF(COUNTA(K38:K40)=0,"Indicador Sen Resultados",IF(K37=0,"Ningunha Meta Alcanzada",IF(K37&gt;=J37,"Meta Totalmente Alcanzada",IF(K37&gt;0,"Meta Parcialmente Alcanzada")))))</f>
        <v>Meta Totalmente Alcanzada</v>
      </c>
      <c r="N37" s="496">
        <f>+COUNTA(N38:N40)</f>
        <v>1</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0.7</v>
      </c>
      <c r="G38" s="255">
        <v>1.0667</v>
      </c>
      <c r="H38" s="86" t="str">
        <f>+IF(AND(ISBLANK(F38),ISBLANK(G38)),"Introducir Meta e Resultado",IF(ISBLANK(F38),"Introducir Meta",IF(ISBLANK(G38),"Introducir Resultado",IF(G38&gt;=F38,"Meta Conseguida","Meta Non Conseguida"))))</f>
        <v>Meta Conseguida</v>
      </c>
      <c r="J38" s="250">
        <v>0.7</v>
      </c>
      <c r="K38" s="255">
        <v>0.76670000000000005</v>
      </c>
      <c r="L38" s="86" t="str">
        <f>+IF(AND(ISBLANK(J38),ISBLANK(K38)),"Introducir Meta e Resultado",IF(ISBLANK(J38),"Introducir Meta",IF(ISBLANK(K38),"Introducir Resultado",IF(K38&gt;=J38,"Meta Conseguida","Meta Non Conseguida"))))</f>
        <v>Meta Conseguida</v>
      </c>
      <c r="N38" s="250">
        <v>0.9</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t="s">
        <v>49</v>
      </c>
      <c r="G39" s="255" t="s">
        <v>49</v>
      </c>
      <c r="H39" s="86" t="str">
        <f>+IF(AND(ISBLANK(F39),ISBLANK(G39)),"Introducir Meta e Resultado",IF(ISBLANK(F39),"Introducir Meta",IF(ISBLANK(G39),"Introducir Resultado",IF(G39&gt;=F39,"Meta Conseguida","Meta Non Conseguida"))))</f>
        <v>Meta Conseguida</v>
      </c>
      <c r="J39" s="250"/>
      <c r="K39" s="255"/>
      <c r="L39" s="86" t="str">
        <f>+IF(AND(ISBLANK(J39),ISBLANK(K39)),"Introducir Meta e Resultado",IF(ISBLANK(J39),"Introducir Meta",IF(ISBLANK(K39),"Introducir Resultado",IF(K39&gt;=J39,"Meta Conseguida","Meta Non Conseguida"))))</f>
        <v>Introducir Meta e Resultado</v>
      </c>
      <c r="N39" s="250"/>
      <c r="O39" s="255"/>
      <c r="P39" s="86" t="str">
        <f>+IF(AND(ISBLANK(N39),ISBLANK(O39)),"Introducir Meta e Resultado",IF(ISBLANK(N39),"Introducir Meta",IF(ISBLANK(O39),"Introducir Resultado",IF(O39&gt;=N39,"Meta Conseguida","Meta Non Conseguida"))))</f>
        <v>Introducir Meta e Resultado</v>
      </c>
    </row>
    <row r="40" spans="1:16" ht="51">
      <c r="A40" s="52" t="s">
        <v>251</v>
      </c>
      <c r="B40" s="89" t="s">
        <v>252</v>
      </c>
      <c r="C40" s="89" t="s">
        <v>148</v>
      </c>
      <c r="D40" s="306" t="s">
        <v>253</v>
      </c>
      <c r="E40" s="358">
        <v>7</v>
      </c>
      <c r="F40" s="250" t="s">
        <v>49</v>
      </c>
      <c r="G40" s="255" t="s">
        <v>49</v>
      </c>
      <c r="H40" s="86" t="str">
        <f>+IF(AND(ISBLANK(F40),ISBLANK(G40)),"Introducir Meta e Resultado",IF(ISBLANK(F40),"Introducir Meta",IF(ISBLANK(G40),"Introducir Resultado",IF(G40&gt;=F40,"Meta Conseguida","Meta Non Conseguida"))))</f>
        <v>Meta Conseguida</v>
      </c>
      <c r="J40" s="250"/>
      <c r="K40" s="255"/>
      <c r="L40" s="86" t="str">
        <f>+IF(AND(ISBLANK(J40),ISBLANK(K40)),"Introducir Meta e Resultado",IF(ISBLANK(J40),"Introducir Meta",IF(ISBLANK(K40),"Introducir Resultado",IF(K40&gt;=J40,"Meta Conseguida","Meta Non Conseguida"))))</f>
        <v>Introducir Meta e Resultado</v>
      </c>
      <c r="N40" s="250"/>
      <c r="O40" s="255"/>
      <c r="P40" s="86" t="str">
        <f>+IF(AND(ISBLANK(N40),ISBLANK(O40)),"Introducir Meta e Resultado",IF(ISBLANK(N40),"Introducir Meta",IF(ISBLANK(O40),"Introducir Resultado",IF(O40&gt;=N40,"Meta Conseguida","Meta Non Conseguida"))))</f>
        <v>Introducir Meta e Resultado</v>
      </c>
    </row>
    <row r="41" spans="1:16" ht="25.5">
      <c r="A41" s="99" t="s">
        <v>254</v>
      </c>
      <c r="B41" s="100" t="s">
        <v>255</v>
      </c>
      <c r="C41" s="100" t="s">
        <v>204</v>
      </c>
      <c r="D41" s="283" t="s">
        <v>256</v>
      </c>
      <c r="E41" s="360">
        <v>7</v>
      </c>
      <c r="F41" s="260" t="s">
        <v>49</v>
      </c>
      <c r="G41" s="261" t="s">
        <v>49</v>
      </c>
      <c r="H41" s="91" t="str">
        <f>+IF(ISBLANK(G41),"Introducir Resultado","Indicador Completado")</f>
        <v>Indicador Completado</v>
      </c>
      <c r="I41" s="565"/>
      <c r="J41" s="260" t="s">
        <v>49</v>
      </c>
      <c r="K41" s="261"/>
      <c r="L41" s="91" t="str">
        <f>+IF(ISBLANK(K41),"Introducir Resultado","Indicador Completado")</f>
        <v>Introducir Resultado</v>
      </c>
      <c r="N41" s="260" t="s">
        <v>49</v>
      </c>
      <c r="O41" s="261"/>
      <c r="P41" s="91" t="str">
        <f>+IF(ISBLANK(O41),"Introducir Resultado","Indicador Completado")</f>
        <v>Introducir Resultado</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18.75"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3</v>
      </c>
      <c r="H46" s="488" t="str">
        <f>+IF((G46+F46)=0,"Introducir Meta e Resultado",IF(COUNTA(G47:G51)=0,"Indicador Sen Resultados",IF(G46=0,"Ningunha Meta Alcanzada",IF(G46&gt;=F46,"Meta Totalmente Alcanzada",IF(G46&gt;0,"Meta Parcialmente Alcanzada")))))</f>
        <v>Meta Totalmente Alcanzada</v>
      </c>
      <c r="I46" s="565"/>
      <c r="J46" s="498">
        <f>+COUNTA(J47:J51)</f>
        <v>3</v>
      </c>
      <c r="K46" s="497">
        <f>+COUNTIF(L47:L51,"Meta Conseguida")</f>
        <v>3</v>
      </c>
      <c r="L46" s="488" t="str">
        <f>+IF((K46+J46)=0,"Introducir Meta e Resultado",IF(COUNTA(K47:K51)=0,"Indicador Sen Resultados",IF(K46=0,"Ningunha Meta Alcanzada",IF(K46&gt;=J46,"Meta Totalmente Alcanzada",IF(K46&gt;0,"Meta Parcialmente Alcanzada")))))</f>
        <v>Meta Totalmente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3.3250000000000002</v>
      </c>
      <c r="H47" s="86" t="str">
        <f>+IF(AND(ISBLANK(F47),ISBLANK(G47)),"Introducir Meta e Resultado",IF(ISBLANK(F47),"Introducir Meta",IF(ISBLANK(G47),"Introducir Resultado",IF(G47&gt;=F47,"Meta Conseguida","Meta Non Conseguida"))))</f>
        <v>Meta Conseguida</v>
      </c>
      <c r="I47" s="565"/>
      <c r="J47" s="237">
        <v>3</v>
      </c>
      <c r="K47" s="435">
        <v>3.9444444444444446</v>
      </c>
      <c r="L47" s="86" t="str">
        <f>+IF(AND(ISBLANK(J47),ISBLANK(K47)),"Introducir Meta e Resultado",IF(ISBLANK(J47),"Introducir Meta",IF(ISBLANK(K47),"Introducir Resultado",IF(K47&gt;=J47,"Meta Conseguida","Meta Non Conseguida"))))</f>
        <v>Meta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v>3.5</v>
      </c>
      <c r="G48" s="435">
        <v>4.6122449000000003</v>
      </c>
      <c r="H48" s="86" t="str">
        <f>+IF(AND(ISBLANK(F48),ISBLANK(G48)),"Introducir Meta e Resultado",IF(ISBLANK(F48),"Introducir Meta",IF(ISBLANK(G48),"Introducir Resultado",IF(G48&gt;=F48,"Meta Conseguida","Meta Non Conseguida"))))</f>
        <v>Meta Conseguida</v>
      </c>
      <c r="I48" s="565"/>
      <c r="J48" s="264">
        <v>3.5</v>
      </c>
      <c r="K48" s="435">
        <v>4.7142857142857144</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v>3.5</v>
      </c>
      <c r="G49" s="435">
        <v>4.6491228070175437</v>
      </c>
      <c r="H49" s="86" t="str">
        <f>+IF(AND(ISBLANK(F49),ISBLANK(G49)),"Introducir Meta e Resultado",IF(ISBLANK(F49),"Introducir Meta",IF(ISBLANK(G49),"Introducir Resultado",IF(G49&gt;=F49,"Meta Conseguida","Meta Non Conseguida"))))</f>
        <v>Meta Conseguida</v>
      </c>
      <c r="I49" s="565"/>
      <c r="J49" s="264">
        <v>3.5</v>
      </c>
      <c r="K49" s="435">
        <v>4.4117647058823533</v>
      </c>
      <c r="L49" s="86" t="str">
        <f>+IF(AND(ISBLANK(J49),ISBLANK(K49)),"Introducir Meta e Resultado",IF(ISBLANK(J49),"Introducir Meta",IF(ISBLANK(K49),"Introducir Resultado",IF(K49&gt;=J49,"Meta Conseguida","Meta Non Conseguida"))))</f>
        <v>Meta Conseguida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4</v>
      </c>
      <c r="H50" s="86" t="str">
        <f>+IF(AND(ISBLANK(F50),ISBLANK(G50)),"Introducir Meta e Resultado",IF(ISBLANK(F50),"Introducir Meta",IF(ISBLANK(G50),"Introducir Resultado",IF(G50&gt;=F50,"Meta Conseguida","Meta Non Conseguida"))))</f>
        <v>Introducir Meta</v>
      </c>
      <c r="I50" s="565"/>
      <c r="J50" s="264"/>
      <c r="K50" s="435">
        <v>4.9333333333333336</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49</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9.75" customHeight="1">
      <c r="A52" s="99" t="s">
        <v>280</v>
      </c>
      <c r="B52" s="100" t="s">
        <v>281</v>
      </c>
      <c r="C52" s="100" t="s">
        <v>204</v>
      </c>
      <c r="D52" s="309" t="s">
        <v>282</v>
      </c>
      <c r="E52" s="367">
        <v>7</v>
      </c>
      <c r="F52" s="381">
        <v>0.05</v>
      </c>
      <c r="G52" s="380">
        <v>6.9000000000000006E-2</v>
      </c>
      <c r="H52" s="91" t="str">
        <f>+IF(AND(ISBLANK(F52),ISBLANK(G52)),"Introducir Meta e Resultado",IF(ISBLANK(F52),"Introducir Meta",IF(ISBLANK(G52),"Introducir Resultado",IF(G52&lt;=F52,"Meta Conseguida","Meta Non Conseguida"))))</f>
        <v>Meta Non Conseguida</v>
      </c>
      <c r="I52" s="565"/>
      <c r="J52" s="381">
        <v>0.05</v>
      </c>
      <c r="K52" s="380">
        <v>0.14810000000000001</v>
      </c>
      <c r="L52" s="91" t="str">
        <f>+IF(AND(ISBLANK(J52),ISBLANK(K52)),"Introducir Meta e Resultado",IF(ISBLANK(J52),"Introducir Meta",IF(ISBLANK(K52),"Introducir Resultado",IF(K52&lt;=J52,"Meta Conseguida","Meta Non Conseguida"))))</f>
        <v>Meta Non Conseguida</v>
      </c>
      <c r="N52" s="266">
        <v>0.15</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0</v>
      </c>
      <c r="H53" s="91" t="str">
        <f>+IF(AND(ISBLANK(F53),ISBLANK(G53)),"Introducir Meta e Resultado",IF(ISBLANK(F53),"Introducir Meta",IF(ISBLANK(G53),"Introducir Resultado",IF(G53&lt;=F53,"Meta Conseguida","Meta Non Conseguida"))))</f>
        <v>Introducir Meta</v>
      </c>
      <c r="I53" s="565"/>
      <c r="J53" s="266"/>
      <c r="K53" s="224">
        <v>0</v>
      </c>
      <c r="L53" s="91" t="str">
        <f>+IF(AND(ISBLANK(J53),ISBLANK(K53)),"Introducir Meta e Resultado",IF(ISBLANK(J53),"Introducir Meta",IF(ISBLANK(K53),"Introducir Resultado",IF(K53&lt;=J53,"Meta Conseguida","Meta Non Conseguida"))))</f>
        <v>Introducir Meta</v>
      </c>
      <c r="N53" s="266">
        <v>0</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2.8571428571428572</v>
      </c>
      <c r="H55" s="86" t="str">
        <f t="shared" ref="H55:H63" si="1">+IF(AND(ISBLANK(F55),ISBLANK(G55)),"Introducir Meta e Resultado",IF(ISBLANK(F55),"Introducir Meta",IF(ISBLANK(G55),"Introducir Resultado",IF(G55&gt;=F55,"Meta Conseguida","Meta Non Conseguida"))))</f>
        <v>Introducir Meta</v>
      </c>
      <c r="I55" s="565"/>
      <c r="J55" s="267"/>
      <c r="K55" s="435">
        <v>4</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v>4.5</v>
      </c>
      <c r="H56" s="86" t="str">
        <f t="shared" si="1"/>
        <v>Introducir Meta</v>
      </c>
      <c r="I56" s="565"/>
      <c r="J56" s="267"/>
      <c r="K56" s="435">
        <v>4.8</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v>4.8571428571428568</v>
      </c>
      <c r="H57" s="86" t="str">
        <f t="shared" si="1"/>
        <v>Introducir Meta</v>
      </c>
      <c r="I57" s="565"/>
      <c r="J57" s="268"/>
      <c r="K57" s="435">
        <v>5</v>
      </c>
      <c r="L57" s="86" t="str">
        <f>+IF(AND(ISBLANK(J57),ISBLANK(K57)),"Introducir Meta e Resultado",IF(ISBLANK(J57),"Introducir Meta",IF(ISBLANK(K57),"Introducir Resultado",IF(K57&gt;=J57,"Meta Conseguida","Meta Non Conseguida"))))</f>
        <v>Introducir Meta</v>
      </c>
      <c r="N57" s="268">
        <v>3</v>
      </c>
      <c r="O57" s="435"/>
      <c r="P57" s="86" t="str">
        <f>+IF(AND(ISBLANK(N57),ISBLANK(O57)),"Introducir Meta e Resultado",IF(ISBLANK(N57),"Introducir Meta",IF(ISBLANK(O57),"Introducir Resultado",IF(O57&gt;=N57,"Meta Conseguida","Meta Non Conseguida"))))</f>
        <v>Introducir Resultado</v>
      </c>
    </row>
    <row r="58" spans="1:16" ht="89.25">
      <c r="A58" s="56" t="s">
        <v>298</v>
      </c>
      <c r="B58" s="89" t="s">
        <v>299</v>
      </c>
      <c r="C58" s="90" t="s">
        <v>287</v>
      </c>
      <c r="D58" s="315" t="s">
        <v>300</v>
      </c>
      <c r="E58" s="365">
        <v>5</v>
      </c>
      <c r="F58" s="269"/>
      <c r="G58" s="435">
        <v>4</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2.8</v>
      </c>
      <c r="H60" s="86" t="str">
        <f t="shared" si="1"/>
        <v>Introducir Meta</v>
      </c>
      <c r="I60" s="565"/>
      <c r="J60" s="267"/>
      <c r="K60" s="435">
        <v>4</v>
      </c>
      <c r="L60" s="86" t="str">
        <f>+IF(AND(ISBLANK(J60),ISBLANK(K60)),"Introducir Meta e Resultado",IF(ISBLANK(J60),"Introducir Meta",IF(ISBLANK(K60),"Introducir Resultado",IF(K60&gt;=J60,"Meta Conseguida","Meta Non Conseguida"))))</f>
        <v>Introducir Meta</v>
      </c>
      <c r="N60" s="267">
        <v>3.5</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v>4.5</v>
      </c>
      <c r="H61" s="86" t="str">
        <f t="shared" si="1"/>
        <v>Introducir Meta</v>
      </c>
      <c r="I61" s="565"/>
      <c r="J61" s="267"/>
      <c r="K61" s="435">
        <v>4.3636363636363633</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5</v>
      </c>
      <c r="H62" s="86" t="str">
        <f t="shared" si="1"/>
        <v>Introducir Meta</v>
      </c>
      <c r="I62" s="565"/>
      <c r="J62" s="267"/>
      <c r="K62" s="435">
        <v>5</v>
      </c>
      <c r="L62" s="86" t="str">
        <f>+IF(AND(ISBLANK(J62),ISBLANK(K62)),"Introducir Meta e Resultado",IF(ISBLANK(J62),"Introducir Meta",IF(ISBLANK(K62),"Introducir Resultado",IF(K62&gt;=J62,"Meta Conseguida","Meta Non Conseguida"))))</f>
        <v>Introducir Meta</v>
      </c>
      <c r="N62" s="267">
        <v>3.5</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5</v>
      </c>
      <c r="H63" s="87" t="str">
        <f t="shared" si="1"/>
        <v>Introducir Meta</v>
      </c>
      <c r="I63" s="565"/>
      <c r="J63" s="267"/>
      <c r="K63" s="435">
        <v>5</v>
      </c>
      <c r="L63" s="87" t="str">
        <f>+IF(AND(ISBLANK(J63),ISBLANK(K63)),"Introducir Meta e Resultado",IF(ISBLANK(J63),"Introducir Meta",IF(ISBLANK(K63),"Introducir Resultado",IF(K63&gt;=J63,"Meta Conseguida","Meta Non Conseguida"))))</f>
        <v>Introducir Meta</v>
      </c>
      <c r="N63" s="267">
        <v>3.5</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224">
        <v>0.51162790697674421</v>
      </c>
      <c r="H64" s="85" t="str">
        <f>+IF(AND(ISBLANK(F64),ISBLANK(G64)),"Introducir Meta e Resultado",IF(ISBLANK(F64),"Introducir Meta",IF(ISBLANK(G64),"Introducir Resultado",IF(G64&gt;=F64,"Meta Conseguida","Meta Non Conseguida"))))</f>
        <v>Introducir Meta</v>
      </c>
      <c r="I64" s="567"/>
      <c r="J64" s="241"/>
      <c r="K64" s="224">
        <v>0.6875</v>
      </c>
      <c r="L64" s="85" t="str">
        <f>+IF(AND(ISBLANK(J64),ISBLANK(K64)),"Introducir Meta e Resultado",IF(ISBLANK(J64),"Introducir Meta",IF(ISBLANK(K64),"Introducir Resultado",IF(K64&gt;=J64,"Meta Conseguida","Meta Non Conseguida"))))</f>
        <v>Introducir Meta</v>
      </c>
      <c r="M64" s="3"/>
      <c r="N64" s="241">
        <v>0.6</v>
      </c>
      <c r="O64" s="224"/>
      <c r="P64" s="85" t="str">
        <f>+IF(AND(ISBLANK(N64),ISBLANK(O64)),"Introducir Meta e Resultado",IF(ISBLANK(N64),"Introducir Meta",IF(ISBLANK(O64),"Introducir Resultado",IF(O64&gt;=N64,"Meta Conseguida","Meta Non Conseguida"))))</f>
        <v>Introducir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3.7142857142857144</v>
      </c>
      <c r="H66" s="86" t="str">
        <f>+IF(AND(ISBLANK(F66),ISBLANK(G66)),"Introducir Meta e Resultado",IF(ISBLANK(F66),"Introducir Meta",IF(ISBLANK(G66),"Introducir Resultado",IF(G66&gt;=F66,"Meta Conseguida","Meta Non Conseguida"))))</f>
        <v>Introducir Meta</v>
      </c>
      <c r="I66" s="565"/>
      <c r="J66" s="267"/>
      <c r="K66" s="435">
        <v>4</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49.5" customHeight="1">
      <c r="A67" s="55" t="s">
        <v>327</v>
      </c>
      <c r="B67" s="89" t="s">
        <v>328</v>
      </c>
      <c r="C67" s="89" t="s">
        <v>322</v>
      </c>
      <c r="D67" s="315" t="s">
        <v>329</v>
      </c>
      <c r="E67" s="365">
        <v>2</v>
      </c>
      <c r="F67" s="267"/>
      <c r="G67" s="435">
        <v>4.6451612899999999</v>
      </c>
      <c r="H67" s="86" t="str">
        <f>+IF(AND(ISBLANK(F67),ISBLANK(G67)),"Introducir Meta e Resultado",IF(ISBLANK(F67),"Introducir Meta",IF(ISBLANK(G67),"Introducir Resultado",IF(G67&gt;=F67,"Meta Conseguida","Meta Non Conseguida"))))</f>
        <v>Introducir Meta</v>
      </c>
      <c r="I67" s="565"/>
      <c r="J67" s="267"/>
      <c r="K67" s="435">
        <v>4.5853658536585362</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v>4.166666666666667</v>
      </c>
      <c r="H68" s="86" t="str">
        <f>+IF(AND(ISBLANK(F68),ISBLANK(G68)),"Introducir Meta e Resultado",IF(ISBLANK(F68),"Introducir Meta",IF(ISBLANK(G68),"Introducir Resultado",IF(G68&gt;=F68,"Meta Conseguida","Meta Non Conseguida"))))</f>
        <v>Introducir Meta</v>
      </c>
      <c r="I68" s="565"/>
      <c r="J68" s="267"/>
      <c r="K68" s="435">
        <v>3.5</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4</v>
      </c>
      <c r="H69" s="86" t="str">
        <f>+IF(AND(ISBLANK(F69),ISBLANK(G69)),"Introducir Meta e Resultado",IF(ISBLANK(F69),"Introducir Meta",IF(ISBLANK(G69),"Introducir Resultado",IF(G69&gt;=F69,"Meta Conseguida","Meta Non Conseguida"))))</f>
        <v>Introducir Meta</v>
      </c>
      <c r="I69" s="565"/>
      <c r="J69" s="267"/>
      <c r="K69" s="435">
        <v>5</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c r="H70" s="91" t="str">
        <f>+IF(ISBLANK(G70),"Introducir Resultado","Indicador Completado")</f>
        <v>Introducir Resultado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63.75">
      <c r="A71" s="99" t="s">
        <v>337</v>
      </c>
      <c r="B71" s="100" t="s">
        <v>338</v>
      </c>
      <c r="C71" s="100" t="s">
        <v>69</v>
      </c>
      <c r="D71" s="309" t="s">
        <v>339</v>
      </c>
      <c r="E71" s="367">
        <v>7</v>
      </c>
      <c r="F71" s="271">
        <v>7</v>
      </c>
      <c r="G71" s="270">
        <v>6.9</v>
      </c>
      <c r="H71" s="85" t="str">
        <f>+IF(AND(ISBLANK(F71),ISBLANK(G71)),"Introducir Meta e Resultado",IF(ISBLANK(F71),"Introducir Meta",IF(ISBLANK(G71),"Introducir Resultado",IF(G71&gt;=F71,"Meta Conseguida","Meta Non Conseguida"))))</f>
        <v>Meta Non Conseguida</v>
      </c>
      <c r="I71" s="3"/>
      <c r="J71" s="271">
        <v>7</v>
      </c>
      <c r="K71" s="270">
        <v>6.37</v>
      </c>
      <c r="L71" s="85" t="str">
        <f>+IF(AND(ISBLANK(J71),ISBLANK(K71)),"Introducir Meta e Resultado",IF(ISBLANK(J71),"Introducir Meta",IF(ISBLANK(K71),"Introducir Resultado",IF(K71&gt;=J71,"Meta Conseguida","Meta Non Conseguida"))))</f>
        <v>Meta Non Conseguida</v>
      </c>
      <c r="N71" s="271">
        <v>7</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99" t="s">
        <v>74</v>
      </c>
      <c r="B73" s="100" t="s">
        <v>75</v>
      </c>
      <c r="C73" s="100" t="s">
        <v>76</v>
      </c>
      <c r="D73" s="309" t="s">
        <v>343</v>
      </c>
      <c r="E73" s="367">
        <v>5</v>
      </c>
      <c r="F73" s="271"/>
      <c r="G73" s="270"/>
      <c r="H73" s="91" t="str">
        <f>+IF(AND(ISBLANK(F73),ISBLANK(G73)),"Introducir Meta e Resultado",IF(ISBLANK(F73),"Introducir Meta",IF(ISBLANK(G73),"Introducir Resultado",IF(G73&gt;=F73,"Meta Conseguida","Meta Non Conseguida"))))</f>
        <v>Introducir Meta e Resultado</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63.75">
      <c r="A74" s="99" t="s">
        <v>344</v>
      </c>
      <c r="B74" s="100" t="s">
        <v>345</v>
      </c>
      <c r="C74" s="100" t="s">
        <v>318</v>
      </c>
      <c r="D74" s="317" t="s">
        <v>346</v>
      </c>
      <c r="E74" s="367">
        <v>5</v>
      </c>
      <c r="F74" s="271"/>
      <c r="G74" s="234">
        <v>4.7777777777777777</v>
      </c>
      <c r="H74" s="85" t="str">
        <f>+IF(AND(ISBLANK(F74),ISBLANK(G74)),"Introducir Meta e Resultado",IF(ISBLANK(F74),"Introducir Meta",IF(ISBLANK(G74),"Introducir Resultado",IF(G74&gt;=F74,"Meta Conseguida","Meta Non Conseguida"))))</f>
        <v>Introducir Meta</v>
      </c>
      <c r="I74" s="3"/>
      <c r="J74" s="271"/>
      <c r="K74" s="234">
        <v>4</v>
      </c>
      <c r="L74" s="85" t="str">
        <f>+IF(AND(ISBLANK(J74),ISBLANK(K74)),"Introducir Meta e Resultado",IF(ISBLANK(J74),"Introducir Meta",IF(ISBLANK(K74),"Introducir Resultado",IF(K74&gt;=J74,"Meta Conseguida","Meta Non Conseguida"))))</f>
        <v>Introducir Meta</v>
      </c>
      <c r="N74" s="271">
        <v>4</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2.75</v>
      </c>
      <c r="H76" s="86" t="str">
        <f t="shared" ref="H76:H81" si="2">+IF(AND(ISBLANK(F76),ISBLANK(G76)),"Introducir Meta e Resultado",IF(ISBLANK(F76),"Introducir Meta",IF(ISBLANK(G76),"Introducir Resultado",IF(G76&gt;=F76,"Meta Conseguida","Meta Non Conseguida"))))</f>
        <v>Introducir Meta</v>
      </c>
      <c r="I76" s="565"/>
      <c r="J76" s="267"/>
      <c r="K76" s="435">
        <v>5</v>
      </c>
      <c r="L76" s="86" t="str">
        <f t="shared" ref="L76:L81" si="3">+IF(AND(ISBLANK(J76),ISBLANK(K76)),"Introducir Meta e Resultado",IF(ISBLANK(J76),"Introducir Meta",IF(ISBLANK(K76),"Introducir Resultado",IF(K76&gt;=J76,"Meta Conseguida","Meta Non Conseguida"))))</f>
        <v>Introducir Meta</v>
      </c>
      <c r="N76" s="267">
        <v>3.5</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v>4.3125</v>
      </c>
      <c r="H77" s="86" t="str">
        <f t="shared" si="2"/>
        <v>Introducir Meta</v>
      </c>
      <c r="I77" s="565"/>
      <c r="J77" s="267"/>
      <c r="K77" s="435">
        <v>4.6818181818181817</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v>4.666666666666667</v>
      </c>
      <c r="H78" s="86" t="str">
        <f t="shared" si="2"/>
        <v>Introducir Meta</v>
      </c>
      <c r="I78" s="565"/>
      <c r="J78" s="267"/>
      <c r="K78" s="435">
        <v>5</v>
      </c>
      <c r="L78" s="86" t="str">
        <f t="shared" si="3"/>
        <v>Introducir Meta</v>
      </c>
      <c r="N78" s="267">
        <v>3.5</v>
      </c>
      <c r="O78" s="435"/>
      <c r="P78" s="86" t="str">
        <f t="shared" si="4"/>
        <v>Introducir Resultado</v>
      </c>
    </row>
    <row r="79" spans="1:16" ht="63.75">
      <c r="A79" s="56" t="s">
        <v>359</v>
      </c>
      <c r="B79" s="90" t="s">
        <v>360</v>
      </c>
      <c r="C79" s="63" t="s">
        <v>35</v>
      </c>
      <c r="D79" s="315" t="s">
        <v>361</v>
      </c>
      <c r="E79" s="365">
        <v>4</v>
      </c>
      <c r="F79" s="274"/>
      <c r="G79" s="435">
        <v>4</v>
      </c>
      <c r="H79" s="87" t="str">
        <f t="shared" si="2"/>
        <v>Introducir Meta</v>
      </c>
      <c r="I79" s="565"/>
      <c r="J79" s="274"/>
      <c r="K79" s="435">
        <v>4.5</v>
      </c>
      <c r="L79" s="87" t="str">
        <f t="shared" si="3"/>
        <v>Introducir Meta</v>
      </c>
      <c r="N79" s="274">
        <v>3.5</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c r="H81" s="85" t="str">
        <f t="shared" si="2"/>
        <v>Introducir Meta e Resultado</v>
      </c>
      <c r="I81" s="3"/>
      <c r="J81" s="271"/>
      <c r="K81" s="234">
        <v>4.5599999999999996</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3</v>
      </c>
      <c r="H82" s="488" t="str">
        <f>+IF((G82+F82)=0,"Introducir Meta e Resultado",IF(COUNTA(G83:G86)=0,"Indicador Sen Resultados",IF(G82=0,"Ningunha Meta Alcanzada",IF(G82&gt;=F82,"Meta Totalmente Alcanzada",IF(G82&gt;0,"Meta Parcialmente Alcanzada")))))</f>
        <v>Meta Totalmente Alcanzada</v>
      </c>
      <c r="I82" s="565"/>
      <c r="J82" s="498">
        <f>+COUNTA(J83:J86)</f>
        <v>3</v>
      </c>
      <c r="K82" s="497">
        <f>+COUNTIF(L83:L86,"Meta Conseguida")</f>
        <v>3</v>
      </c>
      <c r="L82" s="488" t="str">
        <f>+IF((K82+J82)=0,"Introducir Meta e Resultado",IF(COUNTA(K83:K86)=0,"Indicador Sen Resultados",IF(K82=0,"Ningunha Meta Alcanzada",IF(K82&gt;=J82,"Meta Totalmente Alcanzada",IF(K82&gt;0,"Meta Parcialmente Alcanzada")))))</f>
        <v>Meta Totalmente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3.5517241379310347</v>
      </c>
      <c r="H83" s="86" t="str">
        <f>+IF(AND(ISBLANK(F83),ISBLANK(G83)),"Introducir Meta e Resultado",IF(ISBLANK(F83),"Introducir Meta",IF(ISBLANK(G83),"Introducir Resultado",IF(G83&gt;=F83,"Meta Conseguida","Meta Non Conseguida"))))</f>
        <v>Meta Conseguida</v>
      </c>
      <c r="I83" s="565"/>
      <c r="J83" s="267">
        <v>3</v>
      </c>
      <c r="K83" s="435">
        <v>3.6666666666666665</v>
      </c>
      <c r="L83" s="86" t="str">
        <f>+IF(AND(ISBLANK(J83),ISBLANK(K83)),"Introducir Meta e Resultado",IF(ISBLANK(J83),"Introducir Meta",IF(ISBLANK(K83),"Introducir Resultado",IF(K83&gt;=J83,"Meta Conseguida","Meta Non Conseguida"))))</f>
        <v>Meta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v>3.5</v>
      </c>
      <c r="G84" s="435">
        <v>4.82978723</v>
      </c>
      <c r="H84" s="86" t="str">
        <f>+IF(AND(ISBLANK(F84),ISBLANK(G84)),"Introducir Meta e Resultado",IF(ISBLANK(F84),"Introducir Meta",IF(ISBLANK(G84),"Introducir Resultado",IF(G84&gt;=F84,"Meta Conseguida","Meta Non Conseguida"))))</f>
        <v>Meta Conseguida</v>
      </c>
      <c r="I84" s="565"/>
      <c r="J84" s="267">
        <v>3.5</v>
      </c>
      <c r="K84" s="435">
        <v>4.7300000000000004</v>
      </c>
      <c r="L84" s="86" t="str">
        <f>+IF(AND(ISBLANK(J84),ISBLANK(K84)),"Introducir Meta e Resultado",IF(ISBLANK(J84),"Introducir Meta",IF(ISBLANK(K84),"Introducir Resultado",IF(K84&gt;=J84,"Meta Conseguida","Meta Non Conseguida"))))</f>
        <v>Meta Conseguida</v>
      </c>
      <c r="N84" s="267">
        <v>3.5</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v>3.5</v>
      </c>
      <c r="G85" s="435">
        <v>4.8235294117647056</v>
      </c>
      <c r="H85" s="86" t="str">
        <f>+IF(AND(ISBLANK(F85),ISBLANK(G85)),"Introducir Meta e Resultado",IF(ISBLANK(F85),"Introducir Meta",IF(ISBLANK(G85),"Introducir Resultado",IF(G85&gt;=F85,"Meta Conseguida","Meta Non Conseguida"))))</f>
        <v>Meta Conseguida</v>
      </c>
      <c r="I85" s="565"/>
      <c r="J85" s="267">
        <v>3.5</v>
      </c>
      <c r="K85" s="435">
        <v>4.4000000000000004</v>
      </c>
      <c r="L85" s="86" t="str">
        <f>+IF(AND(ISBLANK(J85),ISBLANK(K85)),"Introducir Meta e Resultado",IF(ISBLANK(J85),"Introducir Meta",IF(ISBLANK(K85),"Introducir Resultado",IF(K85&gt;=J85,"Meta Conseguida","Meta Non Conseguida"))))</f>
        <v>Meta Conseguida</v>
      </c>
      <c r="N85" s="267">
        <v>4</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4</v>
      </c>
      <c r="H86" s="86" t="str">
        <f>+IF(AND(ISBLANK(F86),ISBLANK(G86)),"Introducir Meta e Resultado",IF(ISBLANK(F86),"Introducir Meta",IF(ISBLANK(G86),"Introducir Resultado",IF(G86&gt;=F86,"Meta Conseguida","Meta Non Conseguida"))))</f>
        <v>Introducir Meta</v>
      </c>
      <c r="I86" s="565"/>
      <c r="J86" s="267"/>
      <c r="K86" s="435">
        <v>5</v>
      </c>
      <c r="L86" s="86" t="str">
        <f>+IF(AND(ISBLANK(J86),ISBLANK(K86)),"Introducir Meta e Resultado",IF(ISBLANK(J86),"Introducir Meta",IF(ISBLANK(K86),"Introducir Resultado",IF(K86&gt;=J86,"Meta Conseguida","Meta Non Conseguida"))))</f>
        <v>Introducir Meta</v>
      </c>
      <c r="N86" s="267">
        <v>4</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43</v>
      </c>
      <c r="H87" s="91" t="str">
        <f>+IF(ISBLANK(G87),"Introducir Resultado","Indicador Completado")</f>
        <v>Indicador Completado</v>
      </c>
      <c r="I87" s="3"/>
      <c r="J87" s="276" t="s">
        <v>49</v>
      </c>
      <c r="K87" s="277">
        <v>32</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14</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38"/>
      <c r="H93" s="86" t="str">
        <f t="shared" ref="H93:H97" si="5">+IF(AND(ISBLANK(F93),ISBLANK(G93)),"Introducir Meta e Resultado",IF(ISBLANK(F93),"Introducir Meta",IF(ISBLANK(G93),"Introducir Resultado",IF(G93&gt;=F93,"Meta Conseguida","Meta Non Conseguida"))))</f>
        <v>Introducir Resultado</v>
      </c>
      <c r="J93" s="427">
        <v>0.8</v>
      </c>
      <c r="K93" s="238"/>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0.05</v>
      </c>
      <c r="G94" s="238"/>
      <c r="H94" s="86" t="str">
        <f t="shared" si="5"/>
        <v>Introducir Resultado</v>
      </c>
      <c r="J94" s="427">
        <v>0.05</v>
      </c>
      <c r="K94" s="238"/>
      <c r="L94" s="86" t="str">
        <f t="shared" si="6"/>
        <v>Introducir Resultado</v>
      </c>
      <c r="N94" s="427">
        <v>0.05</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0.65</v>
      </c>
      <c r="G95" s="238"/>
      <c r="H95" s="86" t="str">
        <f t="shared" si="5"/>
        <v>Introducir Resultado</v>
      </c>
      <c r="J95" s="427">
        <v>0.65</v>
      </c>
      <c r="K95" s="238"/>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38"/>
      <c r="H96" s="86" t="str">
        <f t="shared" si="5"/>
        <v>Introducir Resultado</v>
      </c>
      <c r="J96" s="427">
        <v>0.8</v>
      </c>
      <c r="K96" s="238"/>
      <c r="L96" s="86" t="str">
        <f t="shared" si="6"/>
        <v>Introducir Resultado</v>
      </c>
      <c r="N96" s="427">
        <v>0.8</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0.7</v>
      </c>
      <c r="G97" s="240"/>
      <c r="H97" s="87" t="str">
        <f t="shared" si="5"/>
        <v>Introducir Resultado</v>
      </c>
      <c r="J97" s="502">
        <v>0.7</v>
      </c>
      <c r="K97" s="240"/>
      <c r="L97" s="87" t="str">
        <f t="shared" si="6"/>
        <v>Introducir Resultado</v>
      </c>
      <c r="N97" s="502">
        <v>1</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500-000000000000}"/>
  <mergeCells count="6">
    <mergeCell ref="N4:P4"/>
    <mergeCell ref="A2:H2"/>
    <mergeCell ref="A4:B4"/>
    <mergeCell ref="F4:H4"/>
    <mergeCell ref="C4:D4"/>
    <mergeCell ref="J4:L4"/>
  </mergeCells>
  <conditionalFormatting sqref="G1">
    <cfRule type="cellIs" dxfId="2963" priority="5861" operator="equal">
      <formula>0</formula>
    </cfRule>
    <cfRule type="cellIs" dxfId="2962" priority="5862" operator="lessThan">
      <formula>$F1</formula>
    </cfRule>
    <cfRule type="cellIs" dxfId="2961" priority="5863" operator="greaterThanOrEqual">
      <formula>$F1</formula>
    </cfRule>
  </conditionalFormatting>
  <conditionalFormatting sqref="G7">
    <cfRule type="cellIs" dxfId="2960" priority="880" operator="equal">
      <formula>0</formula>
    </cfRule>
    <cfRule type="cellIs" dxfId="2959" priority="881" operator="lessThan">
      <formula>F7</formula>
    </cfRule>
    <cfRule type="cellIs" dxfId="2958" priority="882" operator="greaterThanOrEqual">
      <formula>F7</formula>
    </cfRule>
  </conditionalFormatting>
  <conditionalFormatting sqref="G8">
    <cfRule type="cellIs" dxfId="2957" priority="523" operator="equal">
      <formula>0</formula>
    </cfRule>
    <cfRule type="cellIs" dxfId="2956" priority="524" operator="greaterThanOrEqual">
      <formula>F8</formula>
    </cfRule>
    <cfRule type="cellIs" dxfId="2955" priority="525" operator="lessThan">
      <formula>F8</formula>
    </cfRule>
  </conditionalFormatting>
  <conditionalFormatting sqref="G9">
    <cfRule type="cellIs" dxfId="2954" priority="866" operator="lessThan">
      <formula>F9</formula>
    </cfRule>
    <cfRule type="cellIs" dxfId="2953" priority="867" operator="greaterThanOrEqual">
      <formula>F9</formula>
    </cfRule>
  </conditionalFormatting>
  <conditionalFormatting sqref="G9:G11">
    <cfRule type="cellIs" dxfId="2952" priority="850" operator="equal">
      <formula>0</formula>
    </cfRule>
  </conditionalFormatting>
  <conditionalFormatting sqref="G10">
    <cfRule type="cellIs" dxfId="2951" priority="851" operator="lessThan">
      <formula>F10</formula>
    </cfRule>
    <cfRule type="cellIs" dxfId="2950" priority="852" operator="greaterThanOrEqual">
      <formula>F10</formula>
    </cfRule>
  </conditionalFormatting>
  <conditionalFormatting sqref="G11">
    <cfRule type="cellIs" dxfId="2949" priority="869" operator="lessThan">
      <formula>$F11</formula>
    </cfRule>
    <cfRule type="cellIs" dxfId="2948" priority="870" operator="greaterThanOrEqual">
      <formula>$F11</formula>
    </cfRule>
  </conditionalFormatting>
  <conditionalFormatting sqref="G12">
    <cfRule type="cellIs" dxfId="2947" priority="505" operator="equal">
      <formula>0</formula>
    </cfRule>
    <cfRule type="cellIs" dxfId="2946" priority="506" operator="greaterThanOrEqual">
      <formula>F12</formula>
    </cfRule>
    <cfRule type="cellIs" dxfId="2945" priority="507" operator="lessThan">
      <formula>F12</formula>
    </cfRule>
  </conditionalFormatting>
  <conditionalFormatting sqref="G13">
    <cfRule type="cellIs" dxfId="2944" priority="842" operator="lessThan">
      <formula>F13</formula>
    </cfRule>
    <cfRule type="cellIs" dxfId="2943" priority="843" operator="greaterThanOrEqual">
      <formula>F13</formula>
    </cfRule>
  </conditionalFormatting>
  <conditionalFormatting sqref="G13:G15">
    <cfRule type="cellIs" dxfId="2942" priority="12" operator="equal">
      <formula>0</formula>
    </cfRule>
  </conditionalFormatting>
  <conditionalFormatting sqref="G14">
    <cfRule type="cellIs" dxfId="2941" priority="839" operator="lessThan">
      <formula>F14</formula>
    </cfRule>
    <cfRule type="cellIs" dxfId="2940" priority="840" operator="greaterThanOrEqual">
      <formula>F14</formula>
    </cfRule>
  </conditionalFormatting>
  <conditionalFormatting sqref="G16">
    <cfRule type="cellIs" dxfId="2939" priority="487" operator="equal">
      <formula>0</formula>
    </cfRule>
    <cfRule type="cellIs" dxfId="2938" priority="488" operator="greaterThanOrEqual">
      <formula>F16</formula>
    </cfRule>
    <cfRule type="cellIs" dxfId="2937" priority="489" operator="lessThan">
      <formula>F16</formula>
    </cfRule>
  </conditionalFormatting>
  <conditionalFormatting sqref="G17">
    <cfRule type="cellIs" dxfId="2936" priority="863" operator="lessThan">
      <formula>F17</formula>
    </cfRule>
    <cfRule type="cellIs" dxfId="2935" priority="864" operator="greaterThanOrEqual">
      <formula>F17</formula>
    </cfRule>
  </conditionalFormatting>
  <conditionalFormatting sqref="G17:G18">
    <cfRule type="cellIs" dxfId="2934" priority="862" operator="equal">
      <formula>0</formula>
    </cfRule>
  </conditionalFormatting>
  <conditionalFormatting sqref="G18">
    <cfRule type="cellIs" dxfId="2933" priority="872" operator="lessThan">
      <formula>F18</formula>
    </cfRule>
    <cfRule type="cellIs" dxfId="2932" priority="873" operator="greaterThanOrEqual">
      <formula>F18</formula>
    </cfRule>
  </conditionalFormatting>
  <conditionalFormatting sqref="G20">
    <cfRule type="cellIs" dxfId="2931" priority="469" operator="equal">
      <formula>0</formula>
    </cfRule>
    <cfRule type="cellIs" dxfId="2930" priority="470" operator="greaterThanOrEqual">
      <formula>F20</formula>
    </cfRule>
    <cfRule type="cellIs" dxfId="2929" priority="471" operator="lessThan">
      <formula>F20</formula>
    </cfRule>
  </conditionalFormatting>
  <conditionalFormatting sqref="G21">
    <cfRule type="cellIs" dxfId="2928" priority="857" operator="lessThan">
      <formula>F21</formula>
    </cfRule>
    <cfRule type="cellIs" dxfId="2927" priority="858" operator="greaterThanOrEqual">
      <formula>F21</formula>
    </cfRule>
  </conditionalFormatting>
  <conditionalFormatting sqref="G21:G22">
    <cfRule type="cellIs" dxfId="2926" priority="853" operator="equal">
      <formula>0</formula>
    </cfRule>
  </conditionalFormatting>
  <conditionalFormatting sqref="G22">
    <cfRule type="cellIs" dxfId="2925" priority="854" operator="lessThan">
      <formula>F22</formula>
    </cfRule>
    <cfRule type="cellIs" dxfId="2924" priority="855" operator="greaterThanOrEqual">
      <formula>F22</formula>
    </cfRule>
  </conditionalFormatting>
  <conditionalFormatting sqref="G24">
    <cfRule type="cellIs" dxfId="2923" priority="451" operator="equal">
      <formula>0</formula>
    </cfRule>
    <cfRule type="cellIs" dxfId="2922" priority="452" operator="greaterThanOrEqual">
      <formula>F24</formula>
    </cfRule>
    <cfRule type="cellIs" dxfId="2921" priority="453" operator="lessThan">
      <formula>F24</formula>
    </cfRule>
  </conditionalFormatting>
  <conditionalFormatting sqref="G25">
    <cfRule type="cellIs" dxfId="2920" priority="1843" operator="equal">
      <formula>0</formula>
    </cfRule>
    <cfRule type="cellIs" dxfId="2919" priority="1844" operator="lessThan">
      <formula>F25</formula>
    </cfRule>
    <cfRule type="cellIs" dxfId="2918" priority="1845" operator="greaterThanOrEqual">
      <formula>F25</formula>
    </cfRule>
  </conditionalFormatting>
  <conditionalFormatting sqref="G26">
    <cfRule type="cellIs" dxfId="2917" priority="1846" operator="equal">
      <formula>0</formula>
    </cfRule>
    <cfRule type="cellIs" dxfId="2916" priority="1847" operator="lessThanOrEqual">
      <formula>F26</formula>
    </cfRule>
    <cfRule type="cellIs" dxfId="2915" priority="1848" operator="greaterThan">
      <formula>F26</formula>
    </cfRule>
  </conditionalFormatting>
  <conditionalFormatting sqref="G27:G30">
    <cfRule type="cellIs" dxfId="2914" priority="1831" operator="equal">
      <formula>0</formula>
    </cfRule>
    <cfRule type="cellIs" dxfId="2913" priority="1832" operator="lessThan">
      <formula>$F27</formula>
    </cfRule>
    <cfRule type="cellIs" dxfId="2912" priority="1833" operator="greaterThanOrEqual">
      <formula>$F27</formula>
    </cfRule>
  </conditionalFormatting>
  <conditionalFormatting sqref="G32:G33">
    <cfRule type="cellIs" dxfId="2911" priority="1936" operator="equal">
      <formula>0</formula>
    </cfRule>
    <cfRule type="cellIs" dxfId="2910" priority="1937" operator="lessThan">
      <formula>F32</formula>
    </cfRule>
    <cfRule type="cellIs" dxfId="2909" priority="1938" operator="greaterThanOrEqual">
      <formula>F32</formula>
    </cfRule>
  </conditionalFormatting>
  <conditionalFormatting sqref="G33">
    <cfRule type="cellIs" dxfId="2908" priority="1940" operator="lessThan">
      <formula>F33</formula>
    </cfRule>
    <cfRule type="cellIs" dxfId="2907" priority="1941" operator="greaterThanOrEqual">
      <formula>F33</formula>
    </cfRule>
  </conditionalFormatting>
  <conditionalFormatting sqref="G35">
    <cfRule type="cellIs" dxfId="2906" priority="1934" operator="lessThan">
      <formula>F35</formula>
    </cfRule>
    <cfRule type="cellIs" dxfId="2905" priority="1935" operator="greaterThanOrEqual">
      <formula>F35</formula>
    </cfRule>
  </conditionalFormatting>
  <conditionalFormatting sqref="G35:G36">
    <cfRule type="cellIs" dxfId="2904" priority="1927" operator="equal">
      <formula>0</formula>
    </cfRule>
  </conditionalFormatting>
  <conditionalFormatting sqref="G36">
    <cfRule type="cellIs" dxfId="2903" priority="1928" operator="lessThan">
      <formula>F36</formula>
    </cfRule>
    <cfRule type="cellIs" dxfId="2902" priority="1929" operator="greaterThanOrEqual">
      <formula>F36</formula>
    </cfRule>
  </conditionalFormatting>
  <conditionalFormatting sqref="G37">
    <cfRule type="cellIs" dxfId="2901" priority="433" operator="equal">
      <formula>0</formula>
    </cfRule>
    <cfRule type="cellIs" dxfId="2900" priority="434" operator="lessThan">
      <formula>$R37</formula>
    </cfRule>
    <cfRule type="cellIs" dxfId="2899" priority="435" operator="greaterThanOrEqual">
      <formula>$R37</formula>
    </cfRule>
  </conditionalFormatting>
  <conditionalFormatting sqref="G38:G40">
    <cfRule type="cellIs" dxfId="2898" priority="1915" operator="equal">
      <formula>0</formula>
    </cfRule>
    <cfRule type="cellIs" dxfId="2897" priority="1916" operator="lessThan">
      <formula>F38</formula>
    </cfRule>
    <cfRule type="cellIs" dxfId="2896" priority="1917" operator="greaterThanOrEqual">
      <formula>F38</formula>
    </cfRule>
  </conditionalFormatting>
  <conditionalFormatting sqref="G46">
    <cfRule type="cellIs" dxfId="2895" priority="397" operator="equal">
      <formula>0</formula>
    </cfRule>
    <cfRule type="cellIs" dxfId="2894" priority="398" operator="lessThan">
      <formula>F46</formula>
    </cfRule>
    <cfRule type="cellIs" dxfId="2893" priority="399" operator="greaterThanOrEqual">
      <formula>F46</formula>
    </cfRule>
  </conditionalFormatting>
  <conditionalFormatting sqref="G47:G51">
    <cfRule type="cellIs" dxfId="2892" priority="73" operator="equal">
      <formula>0</formula>
    </cfRule>
    <cfRule type="cellIs" dxfId="2891" priority="74" operator="lessThan">
      <formula>F47</formula>
    </cfRule>
    <cfRule type="cellIs" dxfId="2890" priority="75" operator="greaterThanOrEqual">
      <formula>F47</formula>
    </cfRule>
  </conditionalFormatting>
  <conditionalFormatting sqref="G52:G53">
    <cfRule type="cellIs" dxfId="2889" priority="1909" operator="equal">
      <formula>0</formula>
    </cfRule>
    <cfRule type="cellIs" dxfId="2888" priority="1910" operator="lessThanOrEqual">
      <formula>F52</formula>
    </cfRule>
    <cfRule type="cellIs" dxfId="2887" priority="1911" operator="greaterThan">
      <formula>F52</formula>
    </cfRule>
  </conditionalFormatting>
  <conditionalFormatting sqref="G54">
    <cfRule type="cellIs" dxfId="2886" priority="379" operator="equal">
      <formula>0</formula>
    </cfRule>
    <cfRule type="cellIs" dxfId="2885" priority="380" operator="lessThan">
      <formula>F54</formula>
    </cfRule>
    <cfRule type="cellIs" dxfId="2884" priority="381" operator="greaterThanOrEqual">
      <formula>F54</formula>
    </cfRule>
  </conditionalFormatting>
  <conditionalFormatting sqref="G55:G58">
    <cfRule type="cellIs" dxfId="2883" priority="112" operator="equal">
      <formula>0</formula>
    </cfRule>
    <cfRule type="cellIs" dxfId="2882" priority="113" operator="lessThan">
      <formula>F55</formula>
    </cfRule>
    <cfRule type="cellIs" dxfId="2881" priority="114" operator="greaterThanOrEqual">
      <formula>F55</formula>
    </cfRule>
  </conditionalFormatting>
  <conditionalFormatting sqref="G59">
    <cfRule type="cellIs" dxfId="2880" priority="361" operator="equal">
      <formula>0</formula>
    </cfRule>
    <cfRule type="cellIs" dxfId="2879" priority="362" operator="lessThan">
      <formula>F59</formula>
    </cfRule>
    <cfRule type="cellIs" dxfId="2878" priority="363" operator="greaterThanOrEqual">
      <formula>F59</formula>
    </cfRule>
  </conditionalFormatting>
  <conditionalFormatting sqref="G60:G63">
    <cfRule type="cellIs" dxfId="2877" priority="149" operator="lessThan">
      <formula>F60</formula>
    </cfRule>
    <cfRule type="cellIs" dxfId="2876" priority="150" operator="greaterThanOrEqual">
      <formula>F60</formula>
    </cfRule>
  </conditionalFormatting>
  <conditionalFormatting sqref="G60:G64">
    <cfRule type="cellIs" dxfId="2875" priority="148" operator="equal">
      <formula>0</formula>
    </cfRule>
  </conditionalFormatting>
  <conditionalFormatting sqref="G64">
    <cfRule type="cellIs" dxfId="2874" priority="1949" operator="lessThan">
      <formula>F64</formula>
    </cfRule>
    <cfRule type="cellIs" dxfId="2873" priority="1950" operator="greaterThanOrEqual">
      <formula>F64</formula>
    </cfRule>
  </conditionalFormatting>
  <conditionalFormatting sqref="G65">
    <cfRule type="cellIs" dxfId="2872" priority="343" operator="equal">
      <formula>0</formula>
    </cfRule>
    <cfRule type="cellIs" dxfId="2871" priority="344" operator="lessThan">
      <formula>F65</formula>
    </cfRule>
    <cfRule type="cellIs" dxfId="2870" priority="345" operator="greaterThanOrEqual">
      <formula>F65</formula>
    </cfRule>
  </conditionalFormatting>
  <conditionalFormatting sqref="G66:G69">
    <cfRule type="cellIs" dxfId="2869" priority="184" operator="equal">
      <formula>0</formula>
    </cfRule>
    <cfRule type="cellIs" dxfId="2868" priority="185" operator="lessThan">
      <formula>F66</formula>
    </cfRule>
    <cfRule type="cellIs" dxfId="2867" priority="186" operator="greaterThanOrEqual">
      <formula>F66</formula>
    </cfRule>
  </conditionalFormatting>
  <conditionalFormatting sqref="G71">
    <cfRule type="cellIs" dxfId="2866" priority="553" operator="equal">
      <formula>0</formula>
    </cfRule>
    <cfRule type="cellIs" dxfId="2865" priority="554" operator="lessThan">
      <formula>F71</formula>
    </cfRule>
    <cfRule type="cellIs" dxfId="2864" priority="555" operator="greaterThanOrEqual">
      <formula>F71</formula>
    </cfRule>
  </conditionalFormatting>
  <conditionalFormatting sqref="G73">
    <cfRule type="cellIs" dxfId="2863" priority="1663" operator="lessThan">
      <formula>F73</formula>
    </cfRule>
    <cfRule type="cellIs" dxfId="2862" priority="1664" operator="greaterThanOrEqual">
      <formula>F73</formula>
    </cfRule>
  </conditionalFormatting>
  <conditionalFormatting sqref="G73:G74">
    <cfRule type="cellIs" dxfId="2861" priority="1659" operator="equal">
      <formula>0</formula>
    </cfRule>
  </conditionalFormatting>
  <conditionalFormatting sqref="G74">
    <cfRule type="cellIs" dxfId="2860" priority="1660" operator="lessThan">
      <formula>F74</formula>
    </cfRule>
    <cfRule type="cellIs" dxfId="2859" priority="1661" operator="greaterThanOrEqual">
      <formula>F74</formula>
    </cfRule>
  </conditionalFormatting>
  <conditionalFormatting sqref="G75">
    <cfRule type="cellIs" dxfId="2858" priority="325" operator="equal">
      <formula>0</formula>
    </cfRule>
    <cfRule type="cellIs" dxfId="2857" priority="326" operator="lessThan">
      <formula>F75</formula>
    </cfRule>
    <cfRule type="cellIs" dxfId="2856" priority="327" operator="greaterThanOrEqual">
      <formula>F75</formula>
    </cfRule>
  </conditionalFormatting>
  <conditionalFormatting sqref="G76:G79">
    <cfRule type="cellIs" dxfId="2855" priority="221" operator="lessThan">
      <formula>F76</formula>
    </cfRule>
    <cfRule type="cellIs" dxfId="2854" priority="222" operator="greaterThanOrEqual">
      <formula>F76</formula>
    </cfRule>
  </conditionalFormatting>
  <conditionalFormatting sqref="G76:G81">
    <cfRule type="cellIs" dxfId="2853" priority="220" operator="equal">
      <formula>0</formula>
    </cfRule>
  </conditionalFormatting>
  <conditionalFormatting sqref="G80">
    <cfRule type="cellIs" dxfId="2852" priority="1669" operator="lessThan">
      <formula>F80</formula>
    </cfRule>
    <cfRule type="cellIs" dxfId="2851" priority="1670" operator="greaterThanOrEqual">
      <formula>F80</formula>
    </cfRule>
  </conditionalFormatting>
  <conditionalFormatting sqref="G81">
    <cfRule type="cellIs" dxfId="2850" priority="1657" operator="lessThan">
      <formula>F81</formula>
    </cfRule>
    <cfRule type="cellIs" dxfId="2849" priority="1658" operator="greaterThanOrEqual">
      <formula>F81</formula>
    </cfRule>
  </conditionalFormatting>
  <conditionalFormatting sqref="G82">
    <cfRule type="cellIs" dxfId="2848" priority="307" operator="equal">
      <formula>0</formula>
    </cfRule>
    <cfRule type="cellIs" dxfId="2847" priority="308" operator="lessThan">
      <formula>F82</formula>
    </cfRule>
    <cfRule type="cellIs" dxfId="2846" priority="309" operator="greaterThanOrEqual">
      <formula>F82</formula>
    </cfRule>
  </conditionalFormatting>
  <conditionalFormatting sqref="G83:G86">
    <cfRule type="cellIs" dxfId="2845" priority="262" operator="equal">
      <formula>0</formula>
    </cfRule>
    <cfRule type="cellIs" dxfId="2844" priority="263" operator="lessThan">
      <formula>F83</formula>
    </cfRule>
    <cfRule type="cellIs" dxfId="2843" priority="264" operator="greaterThanOrEqual">
      <formula>F83</formula>
    </cfRule>
  </conditionalFormatting>
  <conditionalFormatting sqref="G92">
    <cfRule type="cellIs" dxfId="2842" priority="28" operator="equal">
      <formula>0</formula>
    </cfRule>
    <cfRule type="cellIs" dxfId="2841" priority="29" operator="lessThan">
      <formula>F92</formula>
    </cfRule>
    <cfRule type="cellIs" dxfId="2840" priority="30" operator="greaterThanOrEqual">
      <formula>F92</formula>
    </cfRule>
  </conditionalFormatting>
  <conditionalFormatting sqref="G93:G97 K93:K97 O93:O97">
    <cfRule type="cellIs" dxfId="2839" priority="40" operator="equal">
      <formula>0</formula>
    </cfRule>
    <cfRule type="cellIs" dxfId="2838" priority="41" operator="lessThan">
      <formula>F93</formula>
    </cfRule>
    <cfRule type="cellIs" dxfId="2837" priority="42" operator="greaterThanOrEqual">
      <formula>F93</formula>
    </cfRule>
  </conditionalFormatting>
  <conditionalFormatting sqref="H7">
    <cfRule type="cellIs" dxfId="2836" priority="532" operator="equal">
      <formula>"Introducir resultado"</formula>
    </cfRule>
    <cfRule type="cellIs" dxfId="2835" priority="533" operator="equal">
      <formula>"Meta Conseguida"</formula>
    </cfRule>
    <cfRule type="cellIs" dxfId="2834" priority="534" operator="equal">
      <formula>"Meta non Conseguida"</formula>
    </cfRule>
  </conditionalFormatting>
  <conditionalFormatting sqref="H8">
    <cfRule type="cellIs" dxfId="2833" priority="514" operator="equal">
      <formula>"Meta Totalmente Alcanzada"</formula>
    </cfRule>
    <cfRule type="cellIs" dxfId="2832" priority="515" operator="equal">
      <formula>"Meta Parcialmente Alcanzada"</formula>
    </cfRule>
    <cfRule type="cellIs" dxfId="2831" priority="516" operator="equal">
      <formula>"Ningunha Meta Alcanzada"</formula>
    </cfRule>
  </conditionalFormatting>
  <conditionalFormatting sqref="H9:H10">
    <cfRule type="cellIs" dxfId="2830" priority="820" operator="equal">
      <formula>"Introducir resultado"</formula>
    </cfRule>
    <cfRule type="cellIs" dxfId="2829" priority="821" operator="equal">
      <formula>"Meta Conseguida"</formula>
    </cfRule>
    <cfRule type="cellIs" dxfId="2828" priority="822" operator="equal">
      <formula>"Meta non Conseguida"</formula>
    </cfRule>
  </conditionalFormatting>
  <conditionalFormatting sqref="H12">
    <cfRule type="cellIs" dxfId="2827" priority="496" operator="equal">
      <formula>"Meta Totalmente Alcanzada"</formula>
    </cfRule>
    <cfRule type="cellIs" dxfId="2826" priority="497" operator="equal">
      <formula>"Meta Parcialmente Alcanzada"</formula>
    </cfRule>
    <cfRule type="cellIs" dxfId="2825" priority="498" operator="equal">
      <formula>"Ningunha Meta Alcanzada"</formula>
    </cfRule>
  </conditionalFormatting>
  <conditionalFormatting sqref="H13:H14">
    <cfRule type="cellIs" dxfId="2824" priority="815" operator="equal">
      <formula>"Meta Conseguida"</formula>
    </cfRule>
    <cfRule type="cellIs" dxfId="2823" priority="816" operator="equal">
      <formula>"Meta non Conseguida"</formula>
    </cfRule>
  </conditionalFormatting>
  <conditionalFormatting sqref="H13:H15">
    <cfRule type="cellIs" dxfId="2822" priority="9" operator="equal">
      <formula>"Introducir resultado"</formula>
    </cfRule>
  </conditionalFormatting>
  <conditionalFormatting sqref="H15">
    <cfRule type="cellIs" dxfId="2821" priority="10" operator="equal">
      <formula>"Resultado Introducido"</formula>
    </cfRule>
    <cfRule type="cellIs" dxfId="2820" priority="11" operator="equal">
      <formula>"Meta no Conseguida"</formula>
    </cfRule>
  </conditionalFormatting>
  <conditionalFormatting sqref="H16">
    <cfRule type="cellIs" dxfId="2819" priority="478" operator="equal">
      <formula>"Meta Totalmente Alcanzada"</formula>
    </cfRule>
    <cfRule type="cellIs" dxfId="2818" priority="479" operator="equal">
      <formula>"Meta Parcialmente Alcanzada"</formula>
    </cfRule>
    <cfRule type="cellIs" dxfId="2817" priority="480" operator="equal">
      <formula>"Ningunha Meta Alcanzada"</formula>
    </cfRule>
  </conditionalFormatting>
  <conditionalFormatting sqref="H17:H18">
    <cfRule type="cellIs" dxfId="2816" priority="804" operator="equal">
      <formula>"Introducir resultado"</formula>
    </cfRule>
    <cfRule type="cellIs" dxfId="2815" priority="805" operator="equal">
      <formula>"Meta Conseguida"</formula>
    </cfRule>
    <cfRule type="cellIs" dxfId="2814" priority="806" operator="equal">
      <formula>"Meta non Conseguida"</formula>
    </cfRule>
  </conditionalFormatting>
  <conditionalFormatting sqref="H20">
    <cfRule type="cellIs" dxfId="2813" priority="460" operator="equal">
      <formula>"Meta Totalmente Alcanzada"</formula>
    </cfRule>
    <cfRule type="cellIs" dxfId="2812" priority="461" operator="equal">
      <formula>"Meta Parcialmente Alcanzada"</formula>
    </cfRule>
    <cfRule type="cellIs" dxfId="2811" priority="462" operator="equal">
      <formula>"Ningunha Meta Alcanzada"</formula>
    </cfRule>
  </conditionalFormatting>
  <conditionalFormatting sqref="H21:H22">
    <cfRule type="cellIs" dxfId="2810" priority="798" operator="equal">
      <formula>"Introducir resultado"</formula>
    </cfRule>
    <cfRule type="cellIs" dxfId="2809" priority="799" operator="equal">
      <formula>"Meta Conseguida"</formula>
    </cfRule>
    <cfRule type="cellIs" dxfId="2808" priority="800" operator="equal">
      <formula>"Meta non Conseguida"</formula>
    </cfRule>
  </conditionalFormatting>
  <conditionalFormatting sqref="H24">
    <cfRule type="cellIs" dxfId="2807" priority="436" operator="equal">
      <formula>"Meta Totalmente Alcanzada"</formula>
    </cfRule>
    <cfRule type="cellIs" dxfId="2806" priority="437" operator="equal">
      <formula>"Meta Parcialmente Alcanzada"</formula>
    </cfRule>
    <cfRule type="cellIs" dxfId="2805" priority="438" operator="equal">
      <formula>"Ningunha Meta Alcanzada"</formula>
    </cfRule>
  </conditionalFormatting>
  <conditionalFormatting sqref="H25:H30">
    <cfRule type="cellIs" dxfId="2804" priority="1701" operator="equal">
      <formula>"Introducir resultado"</formula>
    </cfRule>
    <cfRule type="cellIs" dxfId="2803" priority="1702" operator="equal">
      <formula>"Meta Conseguida"</formula>
    </cfRule>
    <cfRule type="cellIs" dxfId="2802" priority="1703" operator="equal">
      <formula>"Meta non Conseguida"</formula>
    </cfRule>
  </conditionalFormatting>
  <conditionalFormatting sqref="H32:H33">
    <cfRule type="cellIs" dxfId="2801" priority="1698" operator="equal">
      <formula>"Introducir resultado"</formula>
    </cfRule>
    <cfRule type="cellIs" dxfId="2800" priority="1699" operator="equal">
      <formula>"Meta Conseguida"</formula>
    </cfRule>
    <cfRule type="cellIs" dxfId="2799" priority="1700" operator="equal">
      <formula>"Meta non Conseguida"</formula>
    </cfRule>
  </conditionalFormatting>
  <conditionalFormatting sqref="H35:H36">
    <cfRule type="cellIs" dxfId="2798" priority="1707" operator="equal">
      <formula>"Introducir resultado"</formula>
    </cfRule>
    <cfRule type="cellIs" dxfId="2797" priority="1708" operator="equal">
      <formula>"Meta Conseguida"</formula>
    </cfRule>
    <cfRule type="cellIs" dxfId="2796" priority="1709" operator="equal">
      <formula>"Meta non Conseguida"</formula>
    </cfRule>
  </conditionalFormatting>
  <conditionalFormatting sqref="H37">
    <cfRule type="cellIs" dxfId="2795" priority="424" operator="equal">
      <formula>"Meta Totalmente Alcanzada"</formula>
    </cfRule>
    <cfRule type="cellIs" dxfId="2794" priority="425" operator="equal">
      <formula>"Meta Parcialmente Alcanzada"</formula>
    </cfRule>
    <cfRule type="cellIs" dxfId="2793" priority="426" operator="equal">
      <formula>"Ningunha Meta Alcanzada"</formula>
    </cfRule>
  </conditionalFormatting>
  <conditionalFormatting sqref="H38:H40">
    <cfRule type="cellIs" dxfId="2792" priority="1919" operator="equal">
      <formula>"Meta Conseguida"</formula>
    </cfRule>
    <cfRule type="cellIs" dxfId="2791" priority="1920" operator="equal">
      <formula>"Meta non Conseguida"</formula>
    </cfRule>
  </conditionalFormatting>
  <conditionalFormatting sqref="H38:H41">
    <cfRule type="cellIs" dxfId="2790" priority="1912" operator="equal">
      <formula>"Introducir resultado"</formula>
    </cfRule>
  </conditionalFormatting>
  <conditionalFormatting sqref="H41">
    <cfRule type="cellIs" dxfId="2789" priority="1913" operator="equal">
      <formula>"Indicador Completado"</formula>
    </cfRule>
    <cfRule type="cellIs" dxfId="2788" priority="1914" operator="equal">
      <formula>"Meta no Conseguida"</formula>
    </cfRule>
  </conditionalFormatting>
  <conditionalFormatting sqref="H46">
    <cfRule type="cellIs" dxfId="2787" priority="388" operator="equal">
      <formula>"Meta Totalmente Alcanzada"</formula>
    </cfRule>
    <cfRule type="cellIs" dxfId="2786" priority="389" operator="equal">
      <formula>"Meta Parcialmente Alcanzada"</formula>
    </cfRule>
    <cfRule type="cellIs" dxfId="2785" priority="390" operator="equal">
      <formula>"Ningunha Meta Alcanzada"</formula>
    </cfRule>
  </conditionalFormatting>
  <conditionalFormatting sqref="H47">
    <cfRule type="cellIs" dxfId="2784" priority="2016" operator="equal">
      <formula>"Meta noN Conseguida"</formula>
    </cfRule>
  </conditionalFormatting>
  <conditionalFormatting sqref="H47:H53">
    <cfRule type="cellIs" dxfId="2783" priority="571" operator="equal">
      <formula>"Introducir resultado"</formula>
    </cfRule>
    <cfRule type="cellIs" dxfId="2782" priority="572" operator="equal">
      <formula>"Meta Conseguida"</formula>
    </cfRule>
  </conditionalFormatting>
  <conditionalFormatting sqref="H48:H53">
    <cfRule type="cellIs" dxfId="2781" priority="573" operator="equal">
      <formula>"Meta non Conseguida"</formula>
    </cfRule>
  </conditionalFormatting>
  <conditionalFormatting sqref="H54">
    <cfRule type="cellIs" dxfId="2780" priority="376" operator="equal">
      <formula>"Meta Totalmente Alcanzada"</formula>
    </cfRule>
    <cfRule type="cellIs" dxfId="2779" priority="377" operator="equal">
      <formula>"Meta Parcialmente Alcanzada"</formula>
    </cfRule>
    <cfRule type="cellIs" dxfId="2778" priority="378" operator="equal">
      <formula>"Ningunha Meta Alcanzada"</formula>
    </cfRule>
  </conditionalFormatting>
  <conditionalFormatting sqref="H55:H58">
    <cfRule type="cellIs" dxfId="2777" priority="1966" operator="equal">
      <formula>"Introducir resultado"</formula>
    </cfRule>
    <cfRule type="cellIs" dxfId="2776" priority="1967" operator="equal">
      <formula>"Meta Conseguida"</formula>
    </cfRule>
    <cfRule type="cellIs" dxfId="2775" priority="1968" operator="equal">
      <formula>"Meta non Conseguida"</formula>
    </cfRule>
  </conditionalFormatting>
  <conditionalFormatting sqref="H59">
    <cfRule type="cellIs" dxfId="2774" priority="358" operator="equal">
      <formula>"Meta Totalmente Alcanzada"</formula>
    </cfRule>
    <cfRule type="cellIs" dxfId="2773" priority="359" operator="equal">
      <formula>"Meta Parcialmente Alcanzada"</formula>
    </cfRule>
    <cfRule type="cellIs" dxfId="2772" priority="360" operator="equal">
      <formula>"Ningunha Meta Alcanzada"</formula>
    </cfRule>
  </conditionalFormatting>
  <conditionalFormatting sqref="H60:H64">
    <cfRule type="cellIs" dxfId="2771" priority="1692" operator="equal">
      <formula>"Introducir resultado"</formula>
    </cfRule>
    <cfRule type="cellIs" dxfId="2770" priority="1693" operator="equal">
      <formula>"Meta Conseguida"</formula>
    </cfRule>
    <cfRule type="cellIs" dxfId="2769" priority="1694" operator="equal">
      <formula>"Meta non Conseguida"</formula>
    </cfRule>
  </conditionalFormatting>
  <conditionalFormatting sqref="H65">
    <cfRule type="cellIs" dxfId="2768" priority="340" operator="equal">
      <formula>"Meta Totalmente Alcanzada"</formula>
    </cfRule>
    <cfRule type="cellIs" dxfId="2767" priority="341" operator="equal">
      <formula>"Meta Parcialmente Alcanzada"</formula>
    </cfRule>
    <cfRule type="cellIs" dxfId="2766" priority="342" operator="equal">
      <formula>"Ningunha Meta Alcanzada"</formula>
    </cfRule>
  </conditionalFormatting>
  <conditionalFormatting sqref="H66:H69">
    <cfRule type="cellIs" dxfId="2765" priority="1907" operator="equal">
      <formula>"Meta Conseguida"</formula>
    </cfRule>
    <cfRule type="cellIs" dxfId="2764" priority="1908" operator="equal">
      <formula>"Meta non Conseguida"</formula>
    </cfRule>
  </conditionalFormatting>
  <conditionalFormatting sqref="H66:H74">
    <cfRule type="cellIs" dxfId="2763" priority="1677" operator="equal">
      <formula>"Introducir resultado"</formula>
    </cfRule>
  </conditionalFormatting>
  <conditionalFormatting sqref="H70">
    <cfRule type="cellIs" dxfId="2762" priority="1690" operator="equal">
      <formula>"Indicador Completado"</formula>
    </cfRule>
    <cfRule type="cellIs" dxfId="2761" priority="1691" operator="equal">
      <formula>"Meta no Conseguida"</formula>
    </cfRule>
  </conditionalFormatting>
  <conditionalFormatting sqref="H71">
    <cfRule type="cellIs" dxfId="2760" priority="1684" operator="equal">
      <formula>"Meta Conseguida"</formula>
    </cfRule>
    <cfRule type="cellIs" dxfId="2759" priority="1685" operator="equal">
      <formula>"Meta non Conseguida"</formula>
    </cfRule>
  </conditionalFormatting>
  <conditionalFormatting sqref="H72">
    <cfRule type="cellIs" dxfId="2758" priority="1687" operator="equal">
      <formula>"Indicador Completado"</formula>
    </cfRule>
    <cfRule type="cellIs" dxfId="2757" priority="1688" operator="equal">
      <formula>"Meta no Conseguida"</formula>
    </cfRule>
  </conditionalFormatting>
  <conditionalFormatting sqref="H73:H74">
    <cfRule type="cellIs" dxfId="2756" priority="1678" operator="equal">
      <formula>"Meta Conseguida"</formula>
    </cfRule>
    <cfRule type="cellIs" dxfId="2755" priority="1679" operator="equal">
      <formula>"Meta non Conseguida"</formula>
    </cfRule>
  </conditionalFormatting>
  <conditionalFormatting sqref="H75">
    <cfRule type="cellIs" dxfId="2754" priority="322" operator="equal">
      <formula>"Meta Totalmente Alcanzada"</formula>
    </cfRule>
    <cfRule type="cellIs" dxfId="2753" priority="323" operator="equal">
      <formula>"Meta Parcialmente Alcanzada"</formula>
    </cfRule>
    <cfRule type="cellIs" dxfId="2752" priority="324" operator="equal">
      <formula>"Ningunha Meta Alcanzada"</formula>
    </cfRule>
  </conditionalFormatting>
  <conditionalFormatting sqref="H76:H81">
    <cfRule type="cellIs" dxfId="2751" priority="1671" operator="equal">
      <formula>"Introducir resultado"</formula>
    </cfRule>
    <cfRule type="cellIs" dxfId="2750" priority="1672" operator="equal">
      <formula>"Meta Conseguida"</formula>
    </cfRule>
    <cfRule type="cellIs" dxfId="2749" priority="1673" operator="equal">
      <formula>"Meta non Conseguida"</formula>
    </cfRule>
  </conditionalFormatting>
  <conditionalFormatting sqref="H82">
    <cfRule type="cellIs" dxfId="2748" priority="304" operator="equal">
      <formula>"Meta Totalmente Alcanzada"</formula>
    </cfRule>
    <cfRule type="cellIs" dxfId="2747" priority="305" operator="equal">
      <formula>"Meta Parcialmente Alcanzada"</formula>
    </cfRule>
    <cfRule type="cellIs" dxfId="2746" priority="306" operator="equal">
      <formula>"Ningunha Meta Alcanzada"</formula>
    </cfRule>
  </conditionalFormatting>
  <conditionalFormatting sqref="H83:H86">
    <cfRule type="cellIs" dxfId="2745" priority="1859" operator="equal">
      <formula>"Meta Conseguida"</formula>
    </cfRule>
    <cfRule type="cellIs" dxfId="2744" priority="1860" operator="equal">
      <formula>"Meta non Conseguida"</formula>
    </cfRule>
  </conditionalFormatting>
  <conditionalFormatting sqref="H83:H88">
    <cfRule type="cellIs" dxfId="2743" priority="1653" operator="equal">
      <formula>"Introducir resultado"</formula>
    </cfRule>
  </conditionalFormatting>
  <conditionalFormatting sqref="H87:H88">
    <cfRule type="cellIs" dxfId="2742" priority="1654" operator="equal">
      <formula>"Indicador Completado"</formula>
    </cfRule>
    <cfRule type="cellIs" dxfId="2741" priority="1655" operator="equal">
      <formula>"Meta no Conseguida"</formula>
    </cfRule>
  </conditionalFormatting>
  <conditionalFormatting sqref="H92">
    <cfRule type="cellIs" dxfId="2740" priority="25" operator="equal">
      <formula>"Meta Totalmente Alcanzada"</formula>
    </cfRule>
    <cfRule type="cellIs" dxfId="2739" priority="26" operator="equal">
      <formula>"Meta Parcialmente Alcanzada"</formula>
    </cfRule>
    <cfRule type="cellIs" dxfId="2738" priority="27" operator="equal">
      <formula>"Ningunha Meta Alcanzada"</formula>
    </cfRule>
  </conditionalFormatting>
  <conditionalFormatting sqref="H93:H97">
    <cfRule type="cellIs" dxfId="2737" priority="37" operator="equal">
      <formula>"Introducir resultado"</formula>
    </cfRule>
    <cfRule type="cellIs" dxfId="2736" priority="38" operator="equal">
      <formula>"Meta Conseguida"</formula>
    </cfRule>
    <cfRule type="cellIs" dxfId="2735" priority="39" operator="equal">
      <formula>"Meta non Conseguida"</formula>
    </cfRule>
  </conditionalFormatting>
  <conditionalFormatting sqref="K7">
    <cfRule type="cellIs" dxfId="2734" priority="795" operator="equal">
      <formula>0</formula>
    </cfRule>
    <cfRule type="cellIs" dxfId="2733" priority="796" operator="lessThan">
      <formula>J7</formula>
    </cfRule>
    <cfRule type="cellIs" dxfId="2732" priority="797" operator="greaterThanOrEqual">
      <formula>J7</formula>
    </cfRule>
  </conditionalFormatting>
  <conditionalFormatting sqref="K8">
    <cfRule type="cellIs" dxfId="2731" priority="520" operator="equal">
      <formula>0</formula>
    </cfRule>
    <cfRule type="cellIs" dxfId="2730" priority="521" operator="greaterThanOrEqual">
      <formula>J8</formula>
    </cfRule>
    <cfRule type="cellIs" dxfId="2729" priority="522" operator="lessThan">
      <formula>J8</formula>
    </cfRule>
  </conditionalFormatting>
  <conditionalFormatting sqref="K9">
    <cfRule type="cellIs" dxfId="2728" priority="784" operator="lessThan">
      <formula>J9</formula>
    </cfRule>
    <cfRule type="cellIs" dxfId="2727" priority="785" operator="greaterThanOrEqual">
      <formula>J9</formula>
    </cfRule>
  </conditionalFormatting>
  <conditionalFormatting sqref="K9:K11">
    <cfRule type="cellIs" dxfId="2726" priority="643" operator="equal">
      <formula>0</formula>
    </cfRule>
  </conditionalFormatting>
  <conditionalFormatting sqref="K10">
    <cfRule type="cellIs" dxfId="2725" priority="644" operator="lessThan">
      <formula>J10</formula>
    </cfRule>
    <cfRule type="cellIs" dxfId="2724" priority="645" operator="greaterThanOrEqual">
      <formula>J10</formula>
    </cfRule>
  </conditionalFormatting>
  <conditionalFormatting sqref="K11">
    <cfRule type="cellIs" dxfId="2723" priority="787" operator="lessThan">
      <formula>$F11</formula>
    </cfRule>
    <cfRule type="cellIs" dxfId="2722" priority="788" operator="greaterThanOrEqual">
      <formula>$F11</formula>
    </cfRule>
  </conditionalFormatting>
  <conditionalFormatting sqref="K12">
    <cfRule type="cellIs" dxfId="2721" priority="502" operator="equal">
      <formula>0</formula>
    </cfRule>
    <cfRule type="cellIs" dxfId="2720" priority="503" operator="greaterThanOrEqual">
      <formula>J12</formula>
    </cfRule>
    <cfRule type="cellIs" dxfId="2719" priority="504" operator="lessThan">
      <formula>J12</formula>
    </cfRule>
  </conditionalFormatting>
  <conditionalFormatting sqref="K13">
    <cfRule type="cellIs" dxfId="2718" priority="766" operator="lessThan">
      <formula>J13</formula>
    </cfRule>
    <cfRule type="cellIs" dxfId="2717" priority="767" operator="greaterThanOrEqual">
      <formula>J13</formula>
    </cfRule>
  </conditionalFormatting>
  <conditionalFormatting sqref="K13:K15">
    <cfRule type="cellIs" dxfId="2716" priority="2" operator="equal">
      <formula>0</formula>
    </cfRule>
  </conditionalFormatting>
  <conditionalFormatting sqref="K14">
    <cfRule type="cellIs" dxfId="2715" priority="650" operator="lessThan">
      <formula>J14</formula>
    </cfRule>
    <cfRule type="cellIs" dxfId="2714" priority="651" operator="greaterThanOrEqual">
      <formula>J14</formula>
    </cfRule>
  </conditionalFormatting>
  <conditionalFormatting sqref="K16">
    <cfRule type="cellIs" dxfId="2713" priority="484" operator="equal">
      <formula>0</formula>
    </cfRule>
    <cfRule type="cellIs" dxfId="2712" priority="485" operator="greaterThanOrEqual">
      <formula>J16</formula>
    </cfRule>
    <cfRule type="cellIs" dxfId="2711" priority="486" operator="lessThan">
      <formula>J16</formula>
    </cfRule>
  </conditionalFormatting>
  <conditionalFormatting sqref="K17">
    <cfRule type="cellIs" dxfId="2710" priority="781" operator="lessThan">
      <formula>J17</formula>
    </cfRule>
    <cfRule type="cellIs" dxfId="2709" priority="782" operator="greaterThanOrEqual">
      <formula>J17</formula>
    </cfRule>
  </conditionalFormatting>
  <conditionalFormatting sqref="K17:K18">
    <cfRule type="cellIs" dxfId="2708" priority="637" operator="equal">
      <formula>0</formula>
    </cfRule>
  </conditionalFormatting>
  <conditionalFormatting sqref="K18">
    <cfRule type="cellIs" dxfId="2707" priority="638" operator="lessThan">
      <formula>J18</formula>
    </cfRule>
    <cfRule type="cellIs" dxfId="2706" priority="639" operator="greaterThanOrEqual">
      <formula>J18</formula>
    </cfRule>
  </conditionalFormatting>
  <conditionalFormatting sqref="K20">
    <cfRule type="cellIs" dxfId="2705" priority="466" operator="equal">
      <formula>0</formula>
    </cfRule>
    <cfRule type="cellIs" dxfId="2704" priority="467" operator="greaterThanOrEqual">
      <formula>J20</formula>
    </cfRule>
    <cfRule type="cellIs" dxfId="2703" priority="468" operator="lessThan">
      <formula>J20</formula>
    </cfRule>
  </conditionalFormatting>
  <conditionalFormatting sqref="K21">
    <cfRule type="cellIs" dxfId="2702" priority="775" operator="lessThan">
      <formula>J21</formula>
    </cfRule>
    <cfRule type="cellIs" dxfId="2701" priority="776" operator="greaterThanOrEqual">
      <formula>J21</formula>
    </cfRule>
  </conditionalFormatting>
  <conditionalFormatting sqref="K21:K22">
    <cfRule type="cellIs" dxfId="2700" priority="631" operator="equal">
      <formula>0</formula>
    </cfRule>
  </conditionalFormatting>
  <conditionalFormatting sqref="K22">
    <cfRule type="cellIs" dxfId="2699" priority="632" operator="lessThan">
      <formula>J22</formula>
    </cfRule>
    <cfRule type="cellIs" dxfId="2698" priority="633" operator="greaterThanOrEqual">
      <formula>J22</formula>
    </cfRule>
  </conditionalFormatting>
  <conditionalFormatting sqref="K24">
    <cfRule type="cellIs" dxfId="2697" priority="448" operator="equal">
      <formula>0</formula>
    </cfRule>
    <cfRule type="cellIs" dxfId="2696" priority="449" operator="greaterThanOrEqual">
      <formula>J24</formula>
    </cfRule>
    <cfRule type="cellIs" dxfId="2695" priority="450" operator="lessThan">
      <formula>J24</formula>
    </cfRule>
  </conditionalFormatting>
  <conditionalFormatting sqref="K25">
    <cfRule type="cellIs" dxfId="2694" priority="1461" operator="equal">
      <formula>0</formula>
    </cfRule>
    <cfRule type="cellIs" dxfId="2693" priority="1462" operator="lessThan">
      <formula>J25</formula>
    </cfRule>
    <cfRule type="cellIs" dxfId="2692" priority="1463" operator="greaterThanOrEqual">
      <formula>J25</formula>
    </cfRule>
  </conditionalFormatting>
  <conditionalFormatting sqref="K26">
    <cfRule type="cellIs" dxfId="2691" priority="1464" operator="equal">
      <formula>0</formula>
    </cfRule>
    <cfRule type="cellIs" dxfId="2690" priority="1465" operator="lessThanOrEqual">
      <formula>J26</formula>
    </cfRule>
    <cfRule type="cellIs" dxfId="2689" priority="1466" operator="greaterThan">
      <formula>J26</formula>
    </cfRule>
  </conditionalFormatting>
  <conditionalFormatting sqref="K27:K30">
    <cfRule type="cellIs" dxfId="2688" priority="1449" operator="equal">
      <formula>0</formula>
    </cfRule>
    <cfRule type="cellIs" dxfId="2687" priority="1450" operator="lessThan">
      <formula>$F27</formula>
    </cfRule>
    <cfRule type="cellIs" dxfId="2686" priority="1451" operator="greaterThanOrEqual">
      <formula>$F27</formula>
    </cfRule>
  </conditionalFormatting>
  <conditionalFormatting sqref="K32">
    <cfRule type="cellIs" dxfId="2685" priority="1555" operator="lessThan">
      <formula>J32</formula>
    </cfRule>
    <cfRule type="cellIs" dxfId="2684" priority="1556" operator="greaterThanOrEqual">
      <formula>J32</formula>
    </cfRule>
  </conditionalFormatting>
  <conditionalFormatting sqref="K32:K33">
    <cfRule type="cellIs" dxfId="2683" priority="1554" operator="equal">
      <formula>0</formula>
    </cfRule>
  </conditionalFormatting>
  <conditionalFormatting sqref="K33">
    <cfRule type="cellIs" dxfId="2682" priority="1558" operator="lessThan">
      <formula>J33</formula>
    </cfRule>
    <cfRule type="cellIs" dxfId="2681" priority="1559" operator="greaterThanOrEqual">
      <formula>J33</formula>
    </cfRule>
  </conditionalFormatting>
  <conditionalFormatting sqref="K35">
    <cfRule type="cellIs" dxfId="2680" priority="1552" operator="lessThan">
      <formula>J35</formula>
    </cfRule>
    <cfRule type="cellIs" dxfId="2679" priority="1553" operator="greaterThanOrEqual">
      <formula>J35</formula>
    </cfRule>
  </conditionalFormatting>
  <conditionalFormatting sqref="K35:K36">
    <cfRule type="cellIs" dxfId="2678" priority="1545" operator="equal">
      <formula>0</formula>
    </cfRule>
  </conditionalFormatting>
  <conditionalFormatting sqref="K36">
    <cfRule type="cellIs" dxfId="2677" priority="1546" operator="lessThan">
      <formula>J36</formula>
    </cfRule>
    <cfRule type="cellIs" dxfId="2676" priority="1547" operator="greaterThanOrEqual">
      <formula>J36</formula>
    </cfRule>
  </conditionalFormatting>
  <conditionalFormatting sqref="K37">
    <cfRule type="cellIs" dxfId="2675" priority="430" operator="equal">
      <formula>0</formula>
    </cfRule>
    <cfRule type="cellIs" dxfId="2674" priority="431" operator="lessThan">
      <formula>$R37</formula>
    </cfRule>
    <cfRule type="cellIs" dxfId="2673" priority="432" operator="greaterThanOrEqual">
      <formula>$R37</formula>
    </cfRule>
  </conditionalFormatting>
  <conditionalFormatting sqref="K38:K40">
    <cfRule type="cellIs" dxfId="2672" priority="1533" operator="equal">
      <formula>0</formula>
    </cfRule>
    <cfRule type="cellIs" dxfId="2671" priority="1534" operator="lessThan">
      <formula>J38</formula>
    </cfRule>
    <cfRule type="cellIs" dxfId="2670" priority="1535" operator="greaterThanOrEqual">
      <formula>J38</formula>
    </cfRule>
  </conditionalFormatting>
  <conditionalFormatting sqref="K46">
    <cfRule type="cellIs" dxfId="2669" priority="394" operator="equal">
      <formula>0</formula>
    </cfRule>
    <cfRule type="cellIs" dxfId="2668" priority="395" operator="lessThan">
      <formula>J46</formula>
    </cfRule>
    <cfRule type="cellIs" dxfId="2667" priority="396" operator="greaterThanOrEqual">
      <formula>J46</formula>
    </cfRule>
  </conditionalFormatting>
  <conditionalFormatting sqref="K47:K51">
    <cfRule type="cellIs" dxfId="2666" priority="58" operator="equal">
      <formula>0</formula>
    </cfRule>
    <cfRule type="cellIs" dxfId="2665" priority="59" operator="lessThan">
      <formula>J47</formula>
    </cfRule>
    <cfRule type="cellIs" dxfId="2664" priority="60" operator="greaterThanOrEqual">
      <formula>J47</formula>
    </cfRule>
  </conditionalFormatting>
  <conditionalFormatting sqref="K52:K53">
    <cfRule type="cellIs" dxfId="2663" priority="547" operator="equal">
      <formula>0</formula>
    </cfRule>
    <cfRule type="cellIs" dxfId="2662" priority="548" operator="lessThanOrEqual">
      <formula>J52</formula>
    </cfRule>
    <cfRule type="cellIs" dxfId="2661" priority="549" operator="greaterThan">
      <formula>J52</formula>
    </cfRule>
  </conditionalFormatting>
  <conditionalFormatting sqref="K54">
    <cfRule type="cellIs" dxfId="2660" priority="373" operator="equal">
      <formula>0</formula>
    </cfRule>
    <cfRule type="cellIs" dxfId="2659" priority="374" operator="lessThan">
      <formula>J54</formula>
    </cfRule>
    <cfRule type="cellIs" dxfId="2658" priority="375" operator="greaterThanOrEqual">
      <formula>J54</formula>
    </cfRule>
  </conditionalFormatting>
  <conditionalFormatting sqref="K55:K58">
    <cfRule type="cellIs" dxfId="2657" priority="100" operator="equal">
      <formula>0</formula>
    </cfRule>
    <cfRule type="cellIs" dxfId="2656" priority="101" operator="lessThan">
      <formula>J55</formula>
    </cfRule>
    <cfRule type="cellIs" dxfId="2655" priority="102" operator="greaterThanOrEqual">
      <formula>J55</formula>
    </cfRule>
  </conditionalFormatting>
  <conditionalFormatting sqref="K59">
    <cfRule type="cellIs" dxfId="2654" priority="355" operator="equal">
      <formula>0</formula>
    </cfRule>
    <cfRule type="cellIs" dxfId="2653" priority="356" operator="lessThan">
      <formula>J59</formula>
    </cfRule>
    <cfRule type="cellIs" dxfId="2652" priority="357" operator="greaterThanOrEqual">
      <formula>J59</formula>
    </cfRule>
  </conditionalFormatting>
  <conditionalFormatting sqref="K60:K63">
    <cfRule type="cellIs" dxfId="2651" priority="137" operator="lessThan">
      <formula>J60</formula>
    </cfRule>
    <cfRule type="cellIs" dxfId="2650" priority="138" operator="greaterThanOrEqual">
      <formula>J60</formula>
    </cfRule>
  </conditionalFormatting>
  <conditionalFormatting sqref="K60:K64">
    <cfRule type="cellIs" dxfId="2649" priority="136" operator="equal">
      <formula>0</formula>
    </cfRule>
  </conditionalFormatting>
  <conditionalFormatting sqref="K64">
    <cfRule type="cellIs" dxfId="2648" priority="1567" operator="lessThan">
      <formula>J64</formula>
    </cfRule>
    <cfRule type="cellIs" dxfId="2647" priority="1568" operator="greaterThanOrEqual">
      <formula>J64</formula>
    </cfRule>
  </conditionalFormatting>
  <conditionalFormatting sqref="K65">
    <cfRule type="cellIs" dxfId="2646" priority="337" operator="equal">
      <formula>0</formula>
    </cfRule>
    <cfRule type="cellIs" dxfId="2645" priority="338" operator="lessThan">
      <formula>J65</formula>
    </cfRule>
    <cfRule type="cellIs" dxfId="2644" priority="339" operator="greaterThanOrEqual">
      <formula>J65</formula>
    </cfRule>
  </conditionalFormatting>
  <conditionalFormatting sqref="K66:K69">
    <cfRule type="cellIs" dxfId="2643" priority="172" operator="equal">
      <formula>0</formula>
    </cfRule>
    <cfRule type="cellIs" dxfId="2642" priority="173" operator="lessThan">
      <formula>J66</formula>
    </cfRule>
    <cfRule type="cellIs" dxfId="2641" priority="174" operator="greaterThanOrEqual">
      <formula>J66</formula>
    </cfRule>
  </conditionalFormatting>
  <conditionalFormatting sqref="K71">
    <cfRule type="cellIs" dxfId="2640" priority="550" operator="equal">
      <formula>0</formula>
    </cfRule>
    <cfRule type="cellIs" dxfId="2639" priority="551" operator="lessThan">
      <formula>J71</formula>
    </cfRule>
    <cfRule type="cellIs" dxfId="2638" priority="552" operator="greaterThanOrEqual">
      <formula>J71</formula>
    </cfRule>
  </conditionalFormatting>
  <conditionalFormatting sqref="K73:K74">
    <cfRule type="cellIs" dxfId="2637" priority="1277" operator="equal">
      <formula>0</formula>
    </cfRule>
    <cfRule type="cellIs" dxfId="2636" priority="1278" operator="lessThan">
      <formula>J73</formula>
    </cfRule>
    <cfRule type="cellIs" dxfId="2635" priority="1279" operator="greaterThanOrEqual">
      <formula>J73</formula>
    </cfRule>
  </conditionalFormatting>
  <conditionalFormatting sqref="K75">
    <cfRule type="cellIs" dxfId="2634" priority="319" operator="equal">
      <formula>0</formula>
    </cfRule>
    <cfRule type="cellIs" dxfId="2633" priority="320" operator="lessThan">
      <formula>J75</formula>
    </cfRule>
    <cfRule type="cellIs" dxfId="2632" priority="321" operator="greaterThanOrEqual">
      <formula>J75</formula>
    </cfRule>
  </conditionalFormatting>
  <conditionalFormatting sqref="K76:K79">
    <cfRule type="cellIs" dxfId="2631" priority="209" operator="lessThan">
      <formula>J76</formula>
    </cfRule>
    <cfRule type="cellIs" dxfId="2630" priority="210" operator="greaterThanOrEqual">
      <formula>J76</formula>
    </cfRule>
  </conditionalFormatting>
  <conditionalFormatting sqref="K76:K81">
    <cfRule type="cellIs" dxfId="2629" priority="208" operator="equal">
      <formula>0</formula>
    </cfRule>
  </conditionalFormatting>
  <conditionalFormatting sqref="K80">
    <cfRule type="cellIs" dxfId="2628" priority="1287" operator="lessThan">
      <formula>J80</formula>
    </cfRule>
    <cfRule type="cellIs" dxfId="2627" priority="1288" operator="greaterThanOrEqual">
      <formula>J80</formula>
    </cfRule>
  </conditionalFormatting>
  <conditionalFormatting sqref="K81">
    <cfRule type="cellIs" dxfId="2626" priority="1275" operator="lessThan">
      <formula>J81</formula>
    </cfRule>
    <cfRule type="cellIs" dxfId="2625" priority="1276" operator="greaterThanOrEqual">
      <formula>J81</formula>
    </cfRule>
  </conditionalFormatting>
  <conditionalFormatting sqref="K82">
    <cfRule type="cellIs" dxfId="2624" priority="301" operator="equal">
      <formula>0</formula>
    </cfRule>
    <cfRule type="cellIs" dxfId="2623" priority="302" operator="lessThan">
      <formula>J82</formula>
    </cfRule>
    <cfRule type="cellIs" dxfId="2622" priority="303" operator="greaterThanOrEqual">
      <formula>J82</formula>
    </cfRule>
  </conditionalFormatting>
  <conditionalFormatting sqref="K83:K86">
    <cfRule type="cellIs" dxfId="2621" priority="247" operator="equal">
      <formula>0</formula>
    </cfRule>
    <cfRule type="cellIs" dxfId="2620" priority="248" operator="lessThan">
      <formula>J83</formula>
    </cfRule>
    <cfRule type="cellIs" dxfId="2619" priority="249" operator="greaterThanOrEqual">
      <formula>J83</formula>
    </cfRule>
  </conditionalFormatting>
  <conditionalFormatting sqref="K92">
    <cfRule type="cellIs" dxfId="2618" priority="22" operator="equal">
      <formula>0</formula>
    </cfRule>
    <cfRule type="cellIs" dxfId="2617" priority="23" operator="lessThan">
      <formula>J92</formula>
    </cfRule>
    <cfRule type="cellIs" dxfId="2616" priority="24" operator="greaterThanOrEqual">
      <formula>J92</formula>
    </cfRule>
  </conditionalFormatting>
  <conditionalFormatting sqref="L7">
    <cfRule type="cellIs" dxfId="2615" priority="529" operator="equal">
      <formula>"Introducir resultado"</formula>
    </cfRule>
    <cfRule type="cellIs" dxfId="2614" priority="530" operator="equal">
      <formula>"Meta Conseguida"</formula>
    </cfRule>
    <cfRule type="cellIs" dxfId="2613" priority="531" operator="equal">
      <formula>"Meta non Conseguida"</formula>
    </cfRule>
  </conditionalFormatting>
  <conditionalFormatting sqref="L8">
    <cfRule type="cellIs" dxfId="2612" priority="511" operator="equal">
      <formula>"Meta Totalmente Alcanzada"</formula>
    </cfRule>
    <cfRule type="cellIs" dxfId="2611" priority="512" operator="equal">
      <formula>"Meta Parcialmente Alcanzada"</formula>
    </cfRule>
    <cfRule type="cellIs" dxfId="2610" priority="513" operator="equal">
      <formula>"Ningunha Meta Alcanzada"</formula>
    </cfRule>
  </conditionalFormatting>
  <conditionalFormatting sqref="L9:L10">
    <cfRule type="cellIs" dxfId="2609" priority="747" operator="equal">
      <formula>"Introducir resultado"</formula>
    </cfRule>
    <cfRule type="cellIs" dxfId="2608" priority="748" operator="equal">
      <formula>"Meta Conseguida"</formula>
    </cfRule>
    <cfRule type="cellIs" dxfId="2607" priority="749" operator="equal">
      <formula>"Meta non Conseguida"</formula>
    </cfRule>
  </conditionalFormatting>
  <conditionalFormatting sqref="L12">
    <cfRule type="cellIs" dxfId="2606" priority="493" operator="equal">
      <formula>"Meta Totalmente Alcanzada"</formula>
    </cfRule>
    <cfRule type="cellIs" dxfId="2605" priority="494" operator="equal">
      <formula>"Meta Parcialmente Alcanzada"</formula>
    </cfRule>
    <cfRule type="cellIs" dxfId="2604" priority="495" operator="equal">
      <formula>"Ningunha Meta Alcanzada"</formula>
    </cfRule>
  </conditionalFormatting>
  <conditionalFormatting sqref="L13:L14">
    <cfRule type="cellIs" dxfId="2603" priority="742" operator="equal">
      <formula>"Meta Conseguida"</formula>
    </cfRule>
    <cfRule type="cellIs" dxfId="2602" priority="743" operator="equal">
      <formula>"Meta non Conseguida"</formula>
    </cfRule>
  </conditionalFormatting>
  <conditionalFormatting sqref="L13:L15">
    <cfRule type="cellIs" dxfId="2601" priority="6" operator="equal">
      <formula>"Introducir resultado"</formula>
    </cfRule>
  </conditionalFormatting>
  <conditionalFormatting sqref="L15">
    <cfRule type="cellIs" dxfId="2600" priority="7" operator="equal">
      <formula>"Resultado Introducido"</formula>
    </cfRule>
    <cfRule type="cellIs" dxfId="2599" priority="8" operator="equal">
      <formula>"Meta no Conseguida"</formula>
    </cfRule>
  </conditionalFormatting>
  <conditionalFormatting sqref="L16">
    <cfRule type="cellIs" dxfId="2598" priority="475" operator="equal">
      <formula>"Meta Totalmente Alcanzada"</formula>
    </cfRule>
    <cfRule type="cellIs" dxfId="2597" priority="476" operator="equal">
      <formula>"Meta Parcialmente Alcanzada"</formula>
    </cfRule>
    <cfRule type="cellIs" dxfId="2596" priority="477" operator="equal">
      <formula>"Ningunha Meta Alcanzada"</formula>
    </cfRule>
  </conditionalFormatting>
  <conditionalFormatting sqref="L17:L18">
    <cfRule type="cellIs" dxfId="2595" priority="731" operator="equal">
      <formula>"Introducir resultado"</formula>
    </cfRule>
    <cfRule type="cellIs" dxfId="2594" priority="732" operator="equal">
      <formula>"Meta Conseguida"</formula>
    </cfRule>
    <cfRule type="cellIs" dxfId="2593" priority="733" operator="equal">
      <formula>"Meta non Conseguida"</formula>
    </cfRule>
  </conditionalFormatting>
  <conditionalFormatting sqref="L20">
    <cfRule type="cellIs" dxfId="2592" priority="457" operator="equal">
      <formula>"Meta Totalmente Alcanzada"</formula>
    </cfRule>
    <cfRule type="cellIs" dxfId="2591" priority="458" operator="equal">
      <formula>"Meta Parcialmente Alcanzada"</formula>
    </cfRule>
    <cfRule type="cellIs" dxfId="2590" priority="459" operator="equal">
      <formula>"Ningunha Meta Alcanzada"</formula>
    </cfRule>
  </conditionalFormatting>
  <conditionalFormatting sqref="L21:L22">
    <cfRule type="cellIs" dxfId="2589" priority="725" operator="equal">
      <formula>"Introducir resultado"</formula>
    </cfRule>
    <cfRule type="cellIs" dxfId="2588" priority="726" operator="equal">
      <formula>"Meta Conseguida"</formula>
    </cfRule>
    <cfRule type="cellIs" dxfId="2587" priority="727" operator="equal">
      <formula>"Meta non Conseguida"</formula>
    </cfRule>
  </conditionalFormatting>
  <conditionalFormatting sqref="L24">
    <cfRule type="cellIs" dxfId="2586" priority="439" operator="equal">
      <formula>"Meta Totalmente Alcanzada"</formula>
    </cfRule>
    <cfRule type="cellIs" dxfId="2585" priority="440" operator="equal">
      <formula>"Meta Parcialmente Alcanzada"</formula>
    </cfRule>
    <cfRule type="cellIs" dxfId="2584" priority="441" operator="equal">
      <formula>"Ningunha Meta Alcanzada"</formula>
    </cfRule>
  </conditionalFormatting>
  <conditionalFormatting sqref="L25:L30">
    <cfRule type="cellIs" dxfId="2583" priority="1319" operator="equal">
      <formula>"Introducir resultado"</formula>
    </cfRule>
    <cfRule type="cellIs" dxfId="2582" priority="1320" operator="equal">
      <formula>"Meta Conseguida"</formula>
    </cfRule>
    <cfRule type="cellIs" dxfId="2581" priority="1321" operator="equal">
      <formula>"Meta non Conseguida"</formula>
    </cfRule>
  </conditionalFormatting>
  <conditionalFormatting sqref="L32:L33">
    <cfRule type="cellIs" dxfId="2580" priority="1316" operator="equal">
      <formula>"Introducir resultado"</formula>
    </cfRule>
    <cfRule type="cellIs" dxfId="2579" priority="1317" operator="equal">
      <formula>"Meta Conseguida"</formula>
    </cfRule>
    <cfRule type="cellIs" dxfId="2578" priority="1318" operator="equal">
      <formula>"Meta non Conseguida"</formula>
    </cfRule>
  </conditionalFormatting>
  <conditionalFormatting sqref="L35:L36">
    <cfRule type="cellIs" dxfId="2577" priority="1325" operator="equal">
      <formula>"Introducir resultado"</formula>
    </cfRule>
    <cfRule type="cellIs" dxfId="2576" priority="1326" operator="equal">
      <formula>"Meta Conseguida"</formula>
    </cfRule>
    <cfRule type="cellIs" dxfId="2575" priority="1327" operator="equal">
      <formula>"Meta non Conseguida"</formula>
    </cfRule>
  </conditionalFormatting>
  <conditionalFormatting sqref="L37">
    <cfRule type="cellIs" dxfId="2574" priority="421" operator="equal">
      <formula>"Meta Totalmente Alcanzada"</formula>
    </cfRule>
    <cfRule type="cellIs" dxfId="2573" priority="422" operator="equal">
      <formula>"Meta Parcialmente Alcanzada"</formula>
    </cfRule>
    <cfRule type="cellIs" dxfId="2572" priority="423" operator="equal">
      <formula>"Ningunha Meta Alcanzada"</formula>
    </cfRule>
  </conditionalFormatting>
  <conditionalFormatting sqref="L38:L40">
    <cfRule type="cellIs" dxfId="2571" priority="1537" operator="equal">
      <formula>"Meta Conseguida"</formula>
    </cfRule>
    <cfRule type="cellIs" dxfId="2570" priority="1538" operator="equal">
      <formula>"Meta non Conseguida"</formula>
    </cfRule>
  </conditionalFormatting>
  <conditionalFormatting sqref="L38:L41">
    <cfRule type="cellIs" dxfId="2569" priority="1530" operator="equal">
      <formula>"Introducir resultado"</formula>
    </cfRule>
  </conditionalFormatting>
  <conditionalFormatting sqref="L41">
    <cfRule type="cellIs" dxfId="2568" priority="1531" operator="equal">
      <formula>"Indicador Completado"</formula>
    </cfRule>
    <cfRule type="cellIs" dxfId="2567" priority="1532" operator="equal">
      <formula>"Meta no Conseguida"</formula>
    </cfRule>
  </conditionalFormatting>
  <conditionalFormatting sqref="L46">
    <cfRule type="cellIs" dxfId="2566" priority="385" operator="equal">
      <formula>"Meta Totalmente Alcanzada"</formula>
    </cfRule>
    <cfRule type="cellIs" dxfId="2565" priority="386" operator="equal">
      <formula>"Meta Parcialmente Alcanzada"</formula>
    </cfRule>
    <cfRule type="cellIs" dxfId="2564" priority="387" operator="equal">
      <formula>"Ningunha Meta Alcanzada"</formula>
    </cfRule>
  </conditionalFormatting>
  <conditionalFormatting sqref="L47">
    <cfRule type="cellIs" dxfId="2563" priority="1634" operator="equal">
      <formula>"Meta noN Conseguida"</formula>
    </cfRule>
  </conditionalFormatting>
  <conditionalFormatting sqref="L47:L53">
    <cfRule type="cellIs" dxfId="2562" priority="565" operator="equal">
      <formula>"Introducir resultado"</formula>
    </cfRule>
    <cfRule type="cellIs" dxfId="2561" priority="566" operator="equal">
      <formula>"Meta Conseguida"</formula>
    </cfRule>
  </conditionalFormatting>
  <conditionalFormatting sqref="L48:L53">
    <cfRule type="cellIs" dxfId="2560" priority="567" operator="equal">
      <formula>"Meta non Conseguida"</formula>
    </cfRule>
  </conditionalFormatting>
  <conditionalFormatting sqref="L54">
    <cfRule type="cellIs" dxfId="2559" priority="370" operator="equal">
      <formula>"Meta Totalmente Alcanzada"</formula>
    </cfRule>
    <cfRule type="cellIs" dxfId="2558" priority="371" operator="equal">
      <formula>"Meta Parcialmente Alcanzada"</formula>
    </cfRule>
    <cfRule type="cellIs" dxfId="2557" priority="372" operator="equal">
      <formula>"Ningunha Meta Alcanzada"</formula>
    </cfRule>
  </conditionalFormatting>
  <conditionalFormatting sqref="L55:L58">
    <cfRule type="cellIs" dxfId="2556" priority="1584" operator="equal">
      <formula>"Introducir resultado"</formula>
    </cfRule>
    <cfRule type="cellIs" dxfId="2555" priority="1585" operator="equal">
      <formula>"Meta Conseguida"</formula>
    </cfRule>
    <cfRule type="cellIs" dxfId="2554" priority="1586" operator="equal">
      <formula>"Meta non Conseguida"</formula>
    </cfRule>
  </conditionalFormatting>
  <conditionalFormatting sqref="L59">
    <cfRule type="cellIs" dxfId="2553" priority="352" operator="equal">
      <formula>"Meta Totalmente Alcanzada"</formula>
    </cfRule>
    <cfRule type="cellIs" dxfId="2552" priority="353" operator="equal">
      <formula>"Meta Parcialmente Alcanzada"</formula>
    </cfRule>
    <cfRule type="cellIs" dxfId="2551" priority="354" operator="equal">
      <formula>"Ningunha Meta Alcanzada"</formula>
    </cfRule>
  </conditionalFormatting>
  <conditionalFormatting sqref="L60:L64">
    <cfRule type="cellIs" dxfId="2550" priority="1310" operator="equal">
      <formula>"Introducir resultado"</formula>
    </cfRule>
    <cfRule type="cellIs" dxfId="2549" priority="1311" operator="equal">
      <formula>"Meta Conseguida"</formula>
    </cfRule>
    <cfRule type="cellIs" dxfId="2548" priority="1312" operator="equal">
      <formula>"Meta non Conseguida"</formula>
    </cfRule>
  </conditionalFormatting>
  <conditionalFormatting sqref="L65">
    <cfRule type="cellIs" dxfId="2547" priority="334" operator="equal">
      <formula>"Meta Totalmente Alcanzada"</formula>
    </cfRule>
    <cfRule type="cellIs" dxfId="2546" priority="335" operator="equal">
      <formula>"Meta Parcialmente Alcanzada"</formula>
    </cfRule>
    <cfRule type="cellIs" dxfId="2545" priority="336" operator="equal">
      <formula>"Ningunha Meta Alcanzada"</formula>
    </cfRule>
  </conditionalFormatting>
  <conditionalFormatting sqref="L66:L69">
    <cfRule type="cellIs" dxfId="2544" priority="1525" operator="equal">
      <formula>"Meta Conseguida"</formula>
    </cfRule>
    <cfRule type="cellIs" dxfId="2543" priority="1526" operator="equal">
      <formula>"Meta non Conseguida"</formula>
    </cfRule>
  </conditionalFormatting>
  <conditionalFormatting sqref="L66:L74">
    <cfRule type="cellIs" dxfId="2542" priority="1295" operator="equal">
      <formula>"Introducir resultado"</formula>
    </cfRule>
  </conditionalFormatting>
  <conditionalFormatting sqref="L70">
    <cfRule type="cellIs" dxfId="2541" priority="1308" operator="equal">
      <formula>"Indicador Completado"</formula>
    </cfRule>
    <cfRule type="cellIs" dxfId="2540" priority="1309" operator="equal">
      <formula>"Meta no Conseguida"</formula>
    </cfRule>
  </conditionalFormatting>
  <conditionalFormatting sqref="L71">
    <cfRule type="cellIs" dxfId="2539" priority="1302" operator="equal">
      <formula>"Meta Conseguida"</formula>
    </cfRule>
    <cfRule type="cellIs" dxfId="2538" priority="1303" operator="equal">
      <formula>"Meta non Conseguida"</formula>
    </cfRule>
  </conditionalFormatting>
  <conditionalFormatting sqref="L72">
    <cfRule type="cellIs" dxfId="2537" priority="1305" operator="equal">
      <formula>"Indicador Completado"</formula>
    </cfRule>
    <cfRule type="cellIs" dxfId="2536" priority="1306" operator="equal">
      <formula>"Meta no Conseguida"</formula>
    </cfRule>
  </conditionalFormatting>
  <conditionalFormatting sqref="L73:L74">
    <cfRule type="cellIs" dxfId="2535" priority="1296" operator="equal">
      <formula>"Meta Conseguida"</formula>
    </cfRule>
    <cfRule type="cellIs" dxfId="2534" priority="1297" operator="equal">
      <formula>"Meta non Conseguida"</formula>
    </cfRule>
  </conditionalFormatting>
  <conditionalFormatting sqref="L75">
    <cfRule type="cellIs" dxfId="2533" priority="316" operator="equal">
      <formula>"Meta Totalmente Alcanzada"</formula>
    </cfRule>
    <cfRule type="cellIs" dxfId="2532" priority="317" operator="equal">
      <formula>"Meta Parcialmente Alcanzada"</formula>
    </cfRule>
    <cfRule type="cellIs" dxfId="2531" priority="318" operator="equal">
      <formula>"Ningunha Meta Alcanzada"</formula>
    </cfRule>
  </conditionalFormatting>
  <conditionalFormatting sqref="L76:L81">
    <cfRule type="cellIs" dxfId="2530" priority="1289" operator="equal">
      <formula>"Introducir resultado"</formula>
    </cfRule>
    <cfRule type="cellIs" dxfId="2529" priority="1290" operator="equal">
      <formula>"Meta Conseguida"</formula>
    </cfRule>
    <cfRule type="cellIs" dxfId="2528" priority="1291" operator="equal">
      <formula>"Meta non Conseguida"</formula>
    </cfRule>
  </conditionalFormatting>
  <conditionalFormatting sqref="L82">
    <cfRule type="cellIs" dxfId="2527" priority="298" operator="equal">
      <formula>"Meta Totalmente Alcanzada"</formula>
    </cfRule>
    <cfRule type="cellIs" dxfId="2526" priority="299" operator="equal">
      <formula>"Meta Parcialmente Alcanzada"</formula>
    </cfRule>
    <cfRule type="cellIs" dxfId="2525" priority="300" operator="equal">
      <formula>"Ningunha Meta Alcanzada"</formula>
    </cfRule>
  </conditionalFormatting>
  <conditionalFormatting sqref="L83:L86">
    <cfRule type="cellIs" dxfId="2524" priority="1477" operator="equal">
      <formula>"Meta Conseguida"</formula>
    </cfRule>
    <cfRule type="cellIs" dxfId="2523" priority="1478" operator="equal">
      <formula>"Meta non Conseguida"</formula>
    </cfRule>
  </conditionalFormatting>
  <conditionalFormatting sqref="L83:L88">
    <cfRule type="cellIs" dxfId="2522" priority="1271" operator="equal">
      <formula>"Introducir resultado"</formula>
    </cfRule>
  </conditionalFormatting>
  <conditionalFormatting sqref="L87:L88">
    <cfRule type="cellIs" dxfId="2521" priority="1272" operator="equal">
      <formula>"Indicador Completado"</formula>
    </cfRule>
    <cfRule type="cellIs" dxfId="2520" priority="1273" operator="equal">
      <formula>"Meta no Conseguida"</formula>
    </cfRule>
  </conditionalFormatting>
  <conditionalFormatting sqref="L92">
    <cfRule type="cellIs" dxfId="2519" priority="19" operator="equal">
      <formula>"Meta Totalmente Alcanzada"</formula>
    </cfRule>
    <cfRule type="cellIs" dxfId="2518" priority="20" operator="equal">
      <formula>"Meta Parcialmente Alcanzada"</formula>
    </cfRule>
    <cfRule type="cellIs" dxfId="2517" priority="21" operator="equal">
      <formula>"Ningunha Meta Alcanzada"</formula>
    </cfRule>
  </conditionalFormatting>
  <conditionalFormatting sqref="L93:L97">
    <cfRule type="cellIs" dxfId="2516" priority="34" operator="equal">
      <formula>"Introducir resultado"</formula>
    </cfRule>
    <cfRule type="cellIs" dxfId="2515" priority="35" operator="equal">
      <formula>"Meta Conseguida"</formula>
    </cfRule>
    <cfRule type="cellIs" dxfId="2514" priority="36" operator="equal">
      <formula>"Meta non Conseguida"</formula>
    </cfRule>
  </conditionalFormatting>
  <conditionalFormatting sqref="O7">
    <cfRule type="cellIs" dxfId="2513" priority="722" operator="equal">
      <formula>0</formula>
    </cfRule>
    <cfRule type="cellIs" dxfId="2512" priority="723" operator="lessThan">
      <formula>N7</formula>
    </cfRule>
    <cfRule type="cellIs" dxfId="2511" priority="724" operator="greaterThanOrEqual">
      <formula>N7</formula>
    </cfRule>
  </conditionalFormatting>
  <conditionalFormatting sqref="O8">
    <cfRule type="cellIs" dxfId="2510" priority="517" operator="equal">
      <formula>0</formula>
    </cfRule>
    <cfRule type="cellIs" dxfId="2509" priority="518" operator="greaterThanOrEqual">
      <formula>N8</formula>
    </cfRule>
    <cfRule type="cellIs" dxfId="2508" priority="519" operator="lessThan">
      <formula>N8</formula>
    </cfRule>
  </conditionalFormatting>
  <conditionalFormatting sqref="O9">
    <cfRule type="cellIs" dxfId="2507" priority="711" operator="lessThan">
      <formula>N9</formula>
    </cfRule>
    <cfRule type="cellIs" dxfId="2506" priority="712" operator="greaterThanOrEqual">
      <formula>N9</formula>
    </cfRule>
  </conditionalFormatting>
  <conditionalFormatting sqref="O9:O11">
    <cfRule type="cellIs" dxfId="2505" priority="640" operator="equal">
      <formula>0</formula>
    </cfRule>
  </conditionalFormatting>
  <conditionalFormatting sqref="O10">
    <cfRule type="cellIs" dxfId="2504" priority="641" operator="lessThan">
      <formula>N10</formula>
    </cfRule>
    <cfRule type="cellIs" dxfId="2503" priority="642" operator="greaterThanOrEqual">
      <formula>N10</formula>
    </cfRule>
  </conditionalFormatting>
  <conditionalFormatting sqref="O11">
    <cfRule type="cellIs" dxfId="2502" priority="714" operator="lessThan">
      <formula>$F11</formula>
    </cfRule>
    <cfRule type="cellIs" dxfId="2501" priority="715" operator="greaterThanOrEqual">
      <formula>$F11</formula>
    </cfRule>
  </conditionalFormatting>
  <conditionalFormatting sqref="O12">
    <cfRule type="cellIs" dxfId="2500" priority="499" operator="equal">
      <formula>0</formula>
    </cfRule>
    <cfRule type="cellIs" dxfId="2499" priority="500" operator="greaterThanOrEqual">
      <formula>N12</formula>
    </cfRule>
    <cfRule type="cellIs" dxfId="2498" priority="501" operator="lessThan">
      <formula>N12</formula>
    </cfRule>
  </conditionalFormatting>
  <conditionalFormatting sqref="O13">
    <cfRule type="cellIs" dxfId="2497" priority="693" operator="lessThan">
      <formula>N13</formula>
    </cfRule>
    <cfRule type="cellIs" dxfId="2496" priority="694" operator="greaterThanOrEqual">
      <formula>N13</formula>
    </cfRule>
  </conditionalFormatting>
  <conditionalFormatting sqref="O13:O15">
    <cfRule type="cellIs" dxfId="2495" priority="1" operator="equal">
      <formula>0</formula>
    </cfRule>
  </conditionalFormatting>
  <conditionalFormatting sqref="O14">
    <cfRule type="cellIs" dxfId="2494" priority="647" operator="lessThan">
      <formula>N14</formula>
    </cfRule>
    <cfRule type="cellIs" dxfId="2493" priority="648" operator="greaterThanOrEqual">
      <formula>N14</formula>
    </cfRule>
  </conditionalFormatting>
  <conditionalFormatting sqref="O16">
    <cfRule type="cellIs" dxfId="2492" priority="481" operator="equal">
      <formula>0</formula>
    </cfRule>
    <cfRule type="cellIs" dxfId="2491" priority="482" operator="greaterThanOrEqual">
      <formula>N16</formula>
    </cfRule>
    <cfRule type="cellIs" dxfId="2490" priority="483" operator="lessThan">
      <formula>N16</formula>
    </cfRule>
  </conditionalFormatting>
  <conditionalFormatting sqref="O17">
    <cfRule type="cellIs" dxfId="2489" priority="708" operator="lessThan">
      <formula>N17</formula>
    </cfRule>
    <cfRule type="cellIs" dxfId="2488" priority="709" operator="greaterThanOrEqual">
      <formula>N17</formula>
    </cfRule>
  </conditionalFormatting>
  <conditionalFormatting sqref="O17:O18">
    <cfRule type="cellIs" dxfId="2487" priority="634" operator="equal">
      <formula>0</formula>
    </cfRule>
  </conditionalFormatting>
  <conditionalFormatting sqref="O18">
    <cfRule type="cellIs" dxfId="2486" priority="635" operator="lessThan">
      <formula>N18</formula>
    </cfRule>
    <cfRule type="cellIs" dxfId="2485" priority="636" operator="greaterThanOrEqual">
      <formula>N18</formula>
    </cfRule>
  </conditionalFormatting>
  <conditionalFormatting sqref="O20">
    <cfRule type="cellIs" dxfId="2484" priority="463" operator="equal">
      <formula>0</formula>
    </cfRule>
    <cfRule type="cellIs" dxfId="2483" priority="464" operator="greaterThanOrEqual">
      <formula>N20</formula>
    </cfRule>
    <cfRule type="cellIs" dxfId="2482" priority="465" operator="lessThan">
      <formula>N20</formula>
    </cfRule>
  </conditionalFormatting>
  <conditionalFormatting sqref="O21">
    <cfRule type="cellIs" dxfId="2481" priority="702" operator="lessThan">
      <formula>N21</formula>
    </cfRule>
    <cfRule type="cellIs" dxfId="2480" priority="703" operator="greaterThanOrEqual">
      <formula>N21</formula>
    </cfRule>
  </conditionalFormatting>
  <conditionalFormatting sqref="O21:O22">
    <cfRule type="cellIs" dxfId="2479" priority="628" operator="equal">
      <formula>0</formula>
    </cfRule>
  </conditionalFormatting>
  <conditionalFormatting sqref="O22">
    <cfRule type="cellIs" dxfId="2478" priority="629" operator="lessThan">
      <formula>N22</formula>
    </cfRule>
    <cfRule type="cellIs" dxfId="2477" priority="630" operator="greaterThanOrEqual">
      <formula>N22</formula>
    </cfRule>
  </conditionalFormatting>
  <conditionalFormatting sqref="O24">
    <cfRule type="cellIs" dxfId="2476" priority="445" operator="equal">
      <formula>0</formula>
    </cfRule>
    <cfRule type="cellIs" dxfId="2475" priority="446" operator="greaterThanOrEqual">
      <formula>N24</formula>
    </cfRule>
    <cfRule type="cellIs" dxfId="2474" priority="447" operator="lessThan">
      <formula>N24</formula>
    </cfRule>
  </conditionalFormatting>
  <conditionalFormatting sqref="O25">
    <cfRule type="cellIs" dxfId="2473" priority="1079" operator="equal">
      <formula>0</formula>
    </cfRule>
    <cfRule type="cellIs" dxfId="2472" priority="1080" operator="lessThan">
      <formula>N25</formula>
    </cfRule>
    <cfRule type="cellIs" dxfId="2471" priority="1081" operator="greaterThanOrEqual">
      <formula>N25</formula>
    </cfRule>
  </conditionalFormatting>
  <conditionalFormatting sqref="O26">
    <cfRule type="cellIs" dxfId="2470" priority="1082" operator="equal">
      <formula>0</formula>
    </cfRule>
    <cfRule type="cellIs" dxfId="2469" priority="1083" operator="lessThanOrEqual">
      <formula>N26</formula>
    </cfRule>
    <cfRule type="cellIs" dxfId="2468" priority="1084" operator="greaterThan">
      <formula>N26</formula>
    </cfRule>
  </conditionalFormatting>
  <conditionalFormatting sqref="O27:O30">
    <cfRule type="cellIs" dxfId="2467" priority="1067" operator="equal">
      <formula>0</formula>
    </cfRule>
    <cfRule type="cellIs" dxfId="2466" priority="1068" operator="lessThan">
      <formula>$F27</formula>
    </cfRule>
    <cfRule type="cellIs" dxfId="2465" priority="1069" operator="greaterThanOrEqual">
      <formula>$F27</formula>
    </cfRule>
  </conditionalFormatting>
  <conditionalFormatting sqref="O32">
    <cfRule type="cellIs" dxfId="2464" priority="1173" operator="lessThan">
      <formula>N32</formula>
    </cfRule>
    <cfRule type="cellIs" dxfId="2463" priority="1174" operator="greaterThanOrEqual">
      <formula>N32</formula>
    </cfRule>
  </conditionalFormatting>
  <conditionalFormatting sqref="O32:O33">
    <cfRule type="cellIs" dxfId="2462" priority="1172" operator="equal">
      <formula>0</formula>
    </cfRule>
  </conditionalFormatting>
  <conditionalFormatting sqref="O33">
    <cfRule type="cellIs" dxfId="2461" priority="1176" operator="lessThan">
      <formula>N33</formula>
    </cfRule>
    <cfRule type="cellIs" dxfId="2460" priority="1177" operator="greaterThanOrEqual">
      <formula>N33</formula>
    </cfRule>
  </conditionalFormatting>
  <conditionalFormatting sqref="O35">
    <cfRule type="cellIs" dxfId="2459" priority="1170" operator="lessThan">
      <formula>N35</formula>
    </cfRule>
    <cfRule type="cellIs" dxfId="2458" priority="1171" operator="greaterThanOrEqual">
      <formula>N35</formula>
    </cfRule>
  </conditionalFormatting>
  <conditionalFormatting sqref="O35:O36">
    <cfRule type="cellIs" dxfId="2457" priority="1163" operator="equal">
      <formula>0</formula>
    </cfRule>
  </conditionalFormatting>
  <conditionalFormatting sqref="O36">
    <cfRule type="cellIs" dxfId="2456" priority="1164" operator="lessThan">
      <formula>N36</formula>
    </cfRule>
    <cfRule type="cellIs" dxfId="2455" priority="1165" operator="greaterThanOrEqual">
      <formula>N36</formula>
    </cfRule>
  </conditionalFormatting>
  <conditionalFormatting sqref="O37">
    <cfRule type="cellIs" dxfId="2454" priority="427" operator="equal">
      <formula>0</formula>
    </cfRule>
    <cfRule type="cellIs" dxfId="2453" priority="428" operator="lessThan">
      <formula>$R37</formula>
    </cfRule>
    <cfRule type="cellIs" dxfId="2452" priority="429" operator="greaterThanOrEqual">
      <formula>$R37</formula>
    </cfRule>
  </conditionalFormatting>
  <conditionalFormatting sqref="O38:O40">
    <cfRule type="cellIs" dxfId="2451" priority="1151" operator="equal">
      <formula>0</formula>
    </cfRule>
    <cfRule type="cellIs" dxfId="2450" priority="1152" operator="lessThan">
      <formula>N38</formula>
    </cfRule>
    <cfRule type="cellIs" dxfId="2449" priority="1153" operator="greaterThanOrEqual">
      <formula>N38</formula>
    </cfRule>
  </conditionalFormatting>
  <conditionalFormatting sqref="O46">
    <cfRule type="cellIs" dxfId="2448" priority="391" operator="equal">
      <formula>0</formula>
    </cfRule>
    <cfRule type="cellIs" dxfId="2447" priority="392" operator="lessThan">
      <formula>N46</formula>
    </cfRule>
    <cfRule type="cellIs" dxfId="2446" priority="393" operator="greaterThanOrEqual">
      <formula>N46</formula>
    </cfRule>
  </conditionalFormatting>
  <conditionalFormatting sqref="O47:O51">
    <cfRule type="cellIs" dxfId="2445" priority="43" operator="equal">
      <formula>0</formula>
    </cfRule>
    <cfRule type="cellIs" dxfId="2444" priority="44" operator="lessThan">
      <formula>N47</formula>
    </cfRule>
    <cfRule type="cellIs" dxfId="2443" priority="45" operator="greaterThanOrEqual">
      <formula>N47</formula>
    </cfRule>
  </conditionalFormatting>
  <conditionalFormatting sqref="O52:O53">
    <cfRule type="cellIs" dxfId="2442" priority="1145" operator="equal">
      <formula>0</formula>
    </cfRule>
    <cfRule type="cellIs" dxfId="2441" priority="1146" operator="lessThanOrEqual">
      <formula>N52</formula>
    </cfRule>
    <cfRule type="cellIs" dxfId="2440" priority="1147" operator="greaterThan">
      <formula>N52</formula>
    </cfRule>
  </conditionalFormatting>
  <conditionalFormatting sqref="O54">
    <cfRule type="cellIs" dxfId="2439" priority="367" operator="equal">
      <formula>0</formula>
    </cfRule>
    <cfRule type="cellIs" dxfId="2438" priority="368" operator="lessThan">
      <formula>N54</formula>
    </cfRule>
    <cfRule type="cellIs" dxfId="2437" priority="369" operator="greaterThanOrEqual">
      <formula>N54</formula>
    </cfRule>
  </conditionalFormatting>
  <conditionalFormatting sqref="O55:O58">
    <cfRule type="cellIs" dxfId="2436" priority="88" operator="equal">
      <formula>0</formula>
    </cfRule>
    <cfRule type="cellIs" dxfId="2435" priority="89" operator="lessThan">
      <formula>N55</formula>
    </cfRule>
    <cfRule type="cellIs" dxfId="2434" priority="90" operator="greaterThanOrEqual">
      <formula>N55</formula>
    </cfRule>
  </conditionalFormatting>
  <conditionalFormatting sqref="O59">
    <cfRule type="cellIs" dxfId="2433" priority="349" operator="equal">
      <formula>0</formula>
    </cfRule>
    <cfRule type="cellIs" dxfId="2432" priority="350" operator="lessThan">
      <formula>N59</formula>
    </cfRule>
    <cfRule type="cellIs" dxfId="2431" priority="351" operator="greaterThanOrEqual">
      <formula>N59</formula>
    </cfRule>
  </conditionalFormatting>
  <conditionalFormatting sqref="O60:O63">
    <cfRule type="cellIs" dxfId="2430" priority="125" operator="lessThan">
      <formula>N60</formula>
    </cfRule>
    <cfRule type="cellIs" dxfId="2429" priority="126" operator="greaterThanOrEqual">
      <formula>N60</formula>
    </cfRule>
  </conditionalFormatting>
  <conditionalFormatting sqref="O60:O64">
    <cfRule type="cellIs" dxfId="2428" priority="124" operator="equal">
      <formula>0</formula>
    </cfRule>
  </conditionalFormatting>
  <conditionalFormatting sqref="O64">
    <cfRule type="cellIs" dxfId="2427" priority="1185" operator="lessThan">
      <formula>N64</formula>
    </cfRule>
    <cfRule type="cellIs" dxfId="2426" priority="1186" operator="greaterThanOrEqual">
      <formula>N64</formula>
    </cfRule>
  </conditionalFormatting>
  <conditionalFormatting sqref="O65">
    <cfRule type="cellIs" dxfId="2425" priority="331" operator="equal">
      <formula>0</formula>
    </cfRule>
    <cfRule type="cellIs" dxfId="2424" priority="332" operator="lessThan">
      <formula>N65</formula>
    </cfRule>
    <cfRule type="cellIs" dxfId="2423" priority="333" operator="greaterThanOrEqual">
      <formula>N65</formula>
    </cfRule>
  </conditionalFormatting>
  <conditionalFormatting sqref="O66:O69">
    <cfRule type="cellIs" dxfId="2422" priority="160" operator="equal">
      <formula>0</formula>
    </cfRule>
    <cfRule type="cellIs" dxfId="2421" priority="161" operator="lessThan">
      <formula>N66</formula>
    </cfRule>
    <cfRule type="cellIs" dxfId="2420" priority="162" operator="greaterThanOrEqual">
      <formula>N66</formula>
    </cfRule>
  </conditionalFormatting>
  <conditionalFormatting sqref="O71">
    <cfRule type="cellIs" dxfId="2419" priority="901" operator="equal">
      <formula>0</formula>
    </cfRule>
    <cfRule type="cellIs" dxfId="2418" priority="902" operator="lessThan">
      <formula>N71</formula>
    </cfRule>
    <cfRule type="cellIs" dxfId="2417" priority="903" operator="greaterThanOrEqual">
      <formula>N71</formula>
    </cfRule>
  </conditionalFormatting>
  <conditionalFormatting sqref="O73:O74">
    <cfRule type="cellIs" dxfId="2416" priority="895" operator="equal">
      <formula>0</formula>
    </cfRule>
    <cfRule type="cellIs" dxfId="2415" priority="896" operator="lessThan">
      <formula>N73</formula>
    </cfRule>
    <cfRule type="cellIs" dxfId="2414" priority="897" operator="greaterThanOrEqual">
      <formula>N73</formula>
    </cfRule>
  </conditionalFormatting>
  <conditionalFormatting sqref="O75">
    <cfRule type="cellIs" dxfId="2413" priority="313" operator="equal">
      <formula>0</formula>
    </cfRule>
    <cfRule type="cellIs" dxfId="2412" priority="314" operator="lessThan">
      <formula>N75</formula>
    </cfRule>
    <cfRule type="cellIs" dxfId="2411" priority="315" operator="greaterThanOrEqual">
      <formula>N75</formula>
    </cfRule>
  </conditionalFormatting>
  <conditionalFormatting sqref="O76:O79">
    <cfRule type="cellIs" dxfId="2410" priority="197" operator="lessThan">
      <formula>N76</formula>
    </cfRule>
    <cfRule type="cellIs" dxfId="2409" priority="198" operator="greaterThanOrEqual">
      <formula>N76</formula>
    </cfRule>
  </conditionalFormatting>
  <conditionalFormatting sqref="O76:O81">
    <cfRule type="cellIs" dxfId="2408" priority="196" operator="equal">
      <formula>0</formula>
    </cfRule>
  </conditionalFormatting>
  <conditionalFormatting sqref="O80">
    <cfRule type="cellIs" dxfId="2407" priority="905" operator="lessThan">
      <formula>N80</formula>
    </cfRule>
    <cfRule type="cellIs" dxfId="2406" priority="906" operator="greaterThanOrEqual">
      <formula>N80</formula>
    </cfRule>
  </conditionalFormatting>
  <conditionalFormatting sqref="O81">
    <cfRule type="cellIs" dxfId="2405" priority="893" operator="lessThan">
      <formula>N81</formula>
    </cfRule>
    <cfRule type="cellIs" dxfId="2404" priority="894" operator="greaterThanOrEqual">
      <formula>N81</formula>
    </cfRule>
  </conditionalFormatting>
  <conditionalFormatting sqref="O82">
    <cfRule type="cellIs" dxfId="2403" priority="295" operator="equal">
      <formula>0</formula>
    </cfRule>
    <cfRule type="cellIs" dxfId="2402" priority="296" operator="lessThan">
      <formula>N82</formula>
    </cfRule>
    <cfRule type="cellIs" dxfId="2401" priority="297" operator="greaterThanOrEqual">
      <formula>N82</formula>
    </cfRule>
  </conditionalFormatting>
  <conditionalFormatting sqref="O83:O86">
    <cfRule type="cellIs" dxfId="2400" priority="235" operator="equal">
      <formula>0</formula>
    </cfRule>
    <cfRule type="cellIs" dxfId="2399" priority="236" operator="lessThan">
      <formula>N83</formula>
    </cfRule>
    <cfRule type="cellIs" dxfId="2398" priority="237" operator="greaterThanOrEqual">
      <formula>N83</formula>
    </cfRule>
  </conditionalFormatting>
  <conditionalFormatting sqref="O92">
    <cfRule type="cellIs" dxfId="2397" priority="16" operator="equal">
      <formula>0</formula>
    </cfRule>
    <cfRule type="cellIs" dxfId="2396" priority="17" operator="lessThan">
      <formula>N92</formula>
    </cfRule>
    <cfRule type="cellIs" dxfId="2395" priority="18" operator="greaterThanOrEqual">
      <formula>N92</formula>
    </cfRule>
  </conditionalFormatting>
  <conditionalFormatting sqref="P7">
    <cfRule type="cellIs" dxfId="2394" priority="526" operator="equal">
      <formula>"Introducir resultado"</formula>
    </cfRule>
    <cfRule type="cellIs" dxfId="2393" priority="527" operator="equal">
      <formula>"Meta Conseguida"</formula>
    </cfRule>
    <cfRule type="cellIs" dxfId="2392" priority="528" operator="equal">
      <formula>"Meta non Conseguida"</formula>
    </cfRule>
  </conditionalFormatting>
  <conditionalFormatting sqref="P8">
    <cfRule type="cellIs" dxfId="2391" priority="508" operator="equal">
      <formula>"Meta Totalmente Alcanzada"</formula>
    </cfRule>
    <cfRule type="cellIs" dxfId="2390" priority="509" operator="equal">
      <formula>"Meta Parcialmente Alcanzada"</formula>
    </cfRule>
    <cfRule type="cellIs" dxfId="2389" priority="510" operator="equal">
      <formula>"Ningunha Meta Alcanzada"</formula>
    </cfRule>
  </conditionalFormatting>
  <conditionalFormatting sqref="P9:P10">
    <cfRule type="cellIs" dxfId="2388" priority="674" operator="equal">
      <formula>"Introducir resultado"</formula>
    </cfRule>
    <cfRule type="cellIs" dxfId="2387" priority="675" operator="equal">
      <formula>"Meta Conseguida"</formula>
    </cfRule>
    <cfRule type="cellIs" dxfId="2386" priority="676" operator="equal">
      <formula>"Meta non Conseguida"</formula>
    </cfRule>
  </conditionalFormatting>
  <conditionalFormatting sqref="P12">
    <cfRule type="cellIs" dxfId="2385" priority="490" operator="equal">
      <formula>"Meta Totalmente Alcanzada"</formula>
    </cfRule>
    <cfRule type="cellIs" dxfId="2384" priority="491" operator="equal">
      <formula>"Meta Parcialmente Alcanzada"</formula>
    </cfRule>
    <cfRule type="cellIs" dxfId="2383" priority="492" operator="equal">
      <formula>"Ningunha Meta Alcanzada"</formula>
    </cfRule>
  </conditionalFormatting>
  <conditionalFormatting sqref="P13:P14">
    <cfRule type="cellIs" dxfId="2382" priority="669" operator="equal">
      <formula>"Meta Conseguida"</formula>
    </cfRule>
    <cfRule type="cellIs" dxfId="2381" priority="670" operator="equal">
      <formula>"Meta non Conseguida"</formula>
    </cfRule>
  </conditionalFormatting>
  <conditionalFormatting sqref="P13:P15">
    <cfRule type="cellIs" dxfId="2380" priority="3" operator="equal">
      <formula>"Introducir resultado"</formula>
    </cfRule>
  </conditionalFormatting>
  <conditionalFormatting sqref="P15">
    <cfRule type="cellIs" dxfId="2379" priority="4" operator="equal">
      <formula>"Resultado Introducido"</formula>
    </cfRule>
    <cfRule type="cellIs" dxfId="2378" priority="5" operator="equal">
      <formula>"Meta no Conseguida"</formula>
    </cfRule>
  </conditionalFormatting>
  <conditionalFormatting sqref="P16">
    <cfRule type="cellIs" dxfId="2377" priority="472" operator="equal">
      <formula>"Meta Totalmente Alcanzada"</formula>
    </cfRule>
    <cfRule type="cellIs" dxfId="2376" priority="473" operator="equal">
      <formula>"Meta Parcialmente Alcanzada"</formula>
    </cfRule>
    <cfRule type="cellIs" dxfId="2375" priority="474" operator="equal">
      <formula>"Ningunha Meta Alcanzada"</formula>
    </cfRule>
  </conditionalFormatting>
  <conditionalFormatting sqref="P17:P18">
    <cfRule type="cellIs" dxfId="2374" priority="658" operator="equal">
      <formula>"Introducir resultado"</formula>
    </cfRule>
    <cfRule type="cellIs" dxfId="2373" priority="659" operator="equal">
      <formula>"Meta Conseguida"</formula>
    </cfRule>
    <cfRule type="cellIs" dxfId="2372" priority="660" operator="equal">
      <formula>"Meta non Conseguida"</formula>
    </cfRule>
  </conditionalFormatting>
  <conditionalFormatting sqref="P20">
    <cfRule type="cellIs" dxfId="2371" priority="454" operator="equal">
      <formula>"Meta Totalmente Alcanzada"</formula>
    </cfRule>
    <cfRule type="cellIs" dxfId="2370" priority="455" operator="equal">
      <formula>"Meta Parcialmente Alcanzada"</formula>
    </cfRule>
    <cfRule type="cellIs" dxfId="2369" priority="456" operator="equal">
      <formula>"Ningunha Meta Alcanzada"</formula>
    </cfRule>
  </conditionalFormatting>
  <conditionalFormatting sqref="P21:P22">
    <cfRule type="cellIs" dxfId="2368" priority="652" operator="equal">
      <formula>"Introducir resultado"</formula>
    </cfRule>
    <cfRule type="cellIs" dxfId="2367" priority="653" operator="equal">
      <formula>"Meta Conseguida"</formula>
    </cfRule>
    <cfRule type="cellIs" dxfId="2366" priority="654" operator="equal">
      <formula>"Meta non Conseguida"</formula>
    </cfRule>
  </conditionalFormatting>
  <conditionalFormatting sqref="P24">
    <cfRule type="cellIs" dxfId="2365" priority="442" operator="equal">
      <formula>"Meta Totalmente Alcanzada"</formula>
    </cfRule>
    <cfRule type="cellIs" dxfId="2364" priority="443" operator="equal">
      <formula>"Meta Parcialmente Alcanzada"</formula>
    </cfRule>
    <cfRule type="cellIs" dxfId="2363" priority="444" operator="equal">
      <formula>"Ningunha Meta Alcanzada"</formula>
    </cfRule>
  </conditionalFormatting>
  <conditionalFormatting sqref="P25:P30">
    <cfRule type="cellIs" dxfId="2362" priority="937" operator="equal">
      <formula>"Introducir resultado"</formula>
    </cfRule>
    <cfRule type="cellIs" dxfId="2361" priority="938" operator="equal">
      <formula>"Meta Conseguida"</formula>
    </cfRule>
    <cfRule type="cellIs" dxfId="2360" priority="939" operator="equal">
      <formula>"Meta non Conseguida"</formula>
    </cfRule>
  </conditionalFormatting>
  <conditionalFormatting sqref="P32:P33">
    <cfRule type="cellIs" dxfId="2359" priority="934" operator="equal">
      <formula>"Introducir resultado"</formula>
    </cfRule>
    <cfRule type="cellIs" dxfId="2358" priority="935" operator="equal">
      <formula>"Meta Conseguida"</formula>
    </cfRule>
    <cfRule type="cellIs" dxfId="2357" priority="936" operator="equal">
      <formula>"Meta non Conseguida"</formula>
    </cfRule>
  </conditionalFormatting>
  <conditionalFormatting sqref="P35:P36">
    <cfRule type="cellIs" dxfId="2356" priority="943" operator="equal">
      <formula>"Introducir resultado"</formula>
    </cfRule>
    <cfRule type="cellIs" dxfId="2355" priority="944" operator="equal">
      <formula>"Meta Conseguida"</formula>
    </cfRule>
    <cfRule type="cellIs" dxfId="2354" priority="945" operator="equal">
      <formula>"Meta non Conseguida"</formula>
    </cfRule>
  </conditionalFormatting>
  <conditionalFormatting sqref="P37">
    <cfRule type="cellIs" dxfId="2353" priority="418" operator="equal">
      <formula>"Meta Totalmente Alcanzada"</formula>
    </cfRule>
    <cfRule type="cellIs" dxfId="2352" priority="419" operator="equal">
      <formula>"Meta Parcialmente Alcanzada"</formula>
    </cfRule>
    <cfRule type="cellIs" dxfId="2351" priority="420" operator="equal">
      <formula>"Ningunha Meta Alcanzada"</formula>
    </cfRule>
  </conditionalFormatting>
  <conditionalFormatting sqref="P38:P40">
    <cfRule type="cellIs" dxfId="2350" priority="1155" operator="equal">
      <formula>"Meta Conseguida"</formula>
    </cfRule>
    <cfRule type="cellIs" dxfId="2349" priority="1156" operator="equal">
      <formula>"Meta non Conseguida"</formula>
    </cfRule>
  </conditionalFormatting>
  <conditionalFormatting sqref="P38:P41">
    <cfRule type="cellIs" dxfId="2348" priority="1148" operator="equal">
      <formula>"Introducir resultado"</formula>
    </cfRule>
  </conditionalFormatting>
  <conditionalFormatting sqref="P41">
    <cfRule type="cellIs" dxfId="2347" priority="1149" operator="equal">
      <formula>"Indicador Completado"</formula>
    </cfRule>
    <cfRule type="cellIs" dxfId="2346" priority="1150" operator="equal">
      <formula>"Meta no Conseguida"</formula>
    </cfRule>
  </conditionalFormatting>
  <conditionalFormatting sqref="P46">
    <cfRule type="cellIs" dxfId="2345" priority="382" operator="equal">
      <formula>"Meta Totalmente Alcanzada"</formula>
    </cfRule>
    <cfRule type="cellIs" dxfId="2344" priority="383" operator="equal">
      <formula>"Meta Parcialmente Alcanzada"</formula>
    </cfRule>
    <cfRule type="cellIs" dxfId="2343" priority="384" operator="equal">
      <formula>"Ningunha Meta Alcanzada"</formula>
    </cfRule>
  </conditionalFormatting>
  <conditionalFormatting sqref="P47">
    <cfRule type="cellIs" dxfId="2342" priority="1252" operator="equal">
      <formula>"Meta noN Conseguida"</formula>
    </cfRule>
  </conditionalFormatting>
  <conditionalFormatting sqref="P47:P53">
    <cfRule type="cellIs" dxfId="2341" priority="559" operator="equal">
      <formula>"Introducir resultado"</formula>
    </cfRule>
    <cfRule type="cellIs" dxfId="2340" priority="560" operator="equal">
      <formula>"Meta Conseguida"</formula>
    </cfRule>
  </conditionalFormatting>
  <conditionalFormatting sqref="P48:P53">
    <cfRule type="cellIs" dxfId="2339" priority="561" operator="equal">
      <formula>"Meta non Conseguida"</formula>
    </cfRule>
  </conditionalFormatting>
  <conditionalFormatting sqref="P54">
    <cfRule type="cellIs" dxfId="2338" priority="364" operator="equal">
      <formula>"Meta Totalmente Alcanzada"</formula>
    </cfRule>
    <cfRule type="cellIs" dxfId="2337" priority="365" operator="equal">
      <formula>"Meta Parcialmente Alcanzada"</formula>
    </cfRule>
    <cfRule type="cellIs" dxfId="2336" priority="366" operator="equal">
      <formula>"Ningunha Meta Alcanzada"</formula>
    </cfRule>
  </conditionalFormatting>
  <conditionalFormatting sqref="P55:P58">
    <cfRule type="cellIs" dxfId="2335" priority="1202" operator="equal">
      <formula>"Introducir resultado"</formula>
    </cfRule>
    <cfRule type="cellIs" dxfId="2334" priority="1203" operator="equal">
      <formula>"Meta Conseguida"</formula>
    </cfRule>
    <cfRule type="cellIs" dxfId="2333" priority="1204" operator="equal">
      <formula>"Meta non Conseguida"</formula>
    </cfRule>
  </conditionalFormatting>
  <conditionalFormatting sqref="P59">
    <cfRule type="cellIs" dxfId="2332" priority="346" operator="equal">
      <formula>"Meta Totalmente Alcanzada"</formula>
    </cfRule>
    <cfRule type="cellIs" dxfId="2331" priority="347" operator="equal">
      <formula>"Meta Parcialmente Alcanzada"</formula>
    </cfRule>
    <cfRule type="cellIs" dxfId="2330" priority="348" operator="equal">
      <formula>"Ningunha Meta Alcanzada"</formula>
    </cfRule>
  </conditionalFormatting>
  <conditionalFormatting sqref="P60:P64">
    <cfRule type="cellIs" dxfId="2329" priority="928" operator="equal">
      <formula>"Introducir resultado"</formula>
    </cfRule>
    <cfRule type="cellIs" dxfId="2328" priority="929" operator="equal">
      <formula>"Meta Conseguida"</formula>
    </cfRule>
    <cfRule type="cellIs" dxfId="2327" priority="930" operator="equal">
      <formula>"Meta non Conseguida"</formula>
    </cfRule>
  </conditionalFormatting>
  <conditionalFormatting sqref="P65">
    <cfRule type="cellIs" dxfId="2326" priority="328" operator="equal">
      <formula>"Meta Totalmente Alcanzada"</formula>
    </cfRule>
    <cfRule type="cellIs" dxfId="2325" priority="329" operator="equal">
      <formula>"Meta Parcialmente Alcanzada"</formula>
    </cfRule>
    <cfRule type="cellIs" dxfId="2324" priority="330" operator="equal">
      <formula>"Ningunha Meta Alcanzada"</formula>
    </cfRule>
  </conditionalFormatting>
  <conditionalFormatting sqref="P66:P69">
    <cfRule type="cellIs" dxfId="2323" priority="1143" operator="equal">
      <formula>"Meta Conseguida"</formula>
    </cfRule>
    <cfRule type="cellIs" dxfId="2322" priority="1144" operator="equal">
      <formula>"Meta non Conseguida"</formula>
    </cfRule>
  </conditionalFormatting>
  <conditionalFormatting sqref="P66:P74">
    <cfRule type="cellIs" dxfId="2321" priority="913" operator="equal">
      <formula>"Introducir resultado"</formula>
    </cfRule>
  </conditionalFormatting>
  <conditionalFormatting sqref="P70">
    <cfRule type="cellIs" dxfId="2320" priority="926" operator="equal">
      <formula>"Indicador Completado"</formula>
    </cfRule>
    <cfRule type="cellIs" dxfId="2319" priority="927" operator="equal">
      <formula>"Meta no Conseguida"</formula>
    </cfRule>
  </conditionalFormatting>
  <conditionalFormatting sqref="P71">
    <cfRule type="cellIs" dxfId="2318" priority="920" operator="equal">
      <formula>"Meta Conseguida"</formula>
    </cfRule>
    <cfRule type="cellIs" dxfId="2317" priority="921" operator="equal">
      <formula>"Meta non Conseguida"</formula>
    </cfRule>
  </conditionalFormatting>
  <conditionalFormatting sqref="P72">
    <cfRule type="cellIs" dxfId="2316" priority="923" operator="equal">
      <formula>"Indicador Completado"</formula>
    </cfRule>
    <cfRule type="cellIs" dxfId="2315" priority="924" operator="equal">
      <formula>"Meta no Conseguida"</formula>
    </cfRule>
  </conditionalFormatting>
  <conditionalFormatting sqref="P73:P74">
    <cfRule type="cellIs" dxfId="2314" priority="914" operator="equal">
      <formula>"Meta Conseguida"</formula>
    </cfRule>
    <cfRule type="cellIs" dxfId="2313" priority="915" operator="equal">
      <formula>"Meta non Conseguida"</formula>
    </cfRule>
  </conditionalFormatting>
  <conditionalFormatting sqref="P75">
    <cfRule type="cellIs" dxfId="2312" priority="310" operator="equal">
      <formula>"Meta Totalmente Alcanzada"</formula>
    </cfRule>
    <cfRule type="cellIs" dxfId="2311" priority="311" operator="equal">
      <formula>"Meta Parcialmente Alcanzada"</formula>
    </cfRule>
    <cfRule type="cellIs" dxfId="2310" priority="312" operator="equal">
      <formula>"Ningunha Meta Alcanzada"</formula>
    </cfRule>
  </conditionalFormatting>
  <conditionalFormatting sqref="P76:P81">
    <cfRule type="cellIs" dxfId="2309" priority="907" operator="equal">
      <formula>"Introducir resultado"</formula>
    </cfRule>
    <cfRule type="cellIs" dxfId="2308" priority="908" operator="equal">
      <formula>"Meta Conseguida"</formula>
    </cfRule>
    <cfRule type="cellIs" dxfId="2307" priority="909" operator="equal">
      <formula>"Meta non Conseguida"</formula>
    </cfRule>
  </conditionalFormatting>
  <conditionalFormatting sqref="P82">
    <cfRule type="cellIs" dxfId="2306" priority="292" operator="equal">
      <formula>"Meta Totalmente Alcanzada"</formula>
    </cfRule>
    <cfRule type="cellIs" dxfId="2305" priority="293" operator="equal">
      <formula>"Meta Parcialmente Alcanzada"</formula>
    </cfRule>
    <cfRule type="cellIs" dxfId="2304" priority="294" operator="equal">
      <formula>"Ningunha Meta Alcanzada"</formula>
    </cfRule>
  </conditionalFormatting>
  <conditionalFormatting sqref="P83:P86">
    <cfRule type="cellIs" dxfId="2303" priority="1095" operator="equal">
      <formula>"Meta Conseguida"</formula>
    </cfRule>
    <cfRule type="cellIs" dxfId="2302" priority="1096" operator="equal">
      <formula>"Meta non Conseguida"</formula>
    </cfRule>
  </conditionalFormatting>
  <conditionalFormatting sqref="P83:P88">
    <cfRule type="cellIs" dxfId="2301" priority="889" operator="equal">
      <formula>"Introducir resultado"</formula>
    </cfRule>
  </conditionalFormatting>
  <conditionalFormatting sqref="P87:P88">
    <cfRule type="cellIs" dxfId="2300" priority="890" operator="equal">
      <formula>"Indicador Completado"</formula>
    </cfRule>
    <cfRule type="cellIs" dxfId="2299" priority="891" operator="equal">
      <formula>"Meta no Conseguida"</formula>
    </cfRule>
  </conditionalFormatting>
  <conditionalFormatting sqref="P92">
    <cfRule type="cellIs" dxfId="2298" priority="13" operator="equal">
      <formula>"Meta Totalmente Alcanzada"</formula>
    </cfRule>
    <cfRule type="cellIs" dxfId="2297" priority="14" operator="equal">
      <formula>"Meta Parcialmente Alcanzada"</formula>
    </cfRule>
    <cfRule type="cellIs" dxfId="2296" priority="15" operator="equal">
      <formula>"Ningunha Meta Alcanzada"</formula>
    </cfRule>
  </conditionalFormatting>
  <conditionalFormatting sqref="P93:P97">
    <cfRule type="cellIs" dxfId="2295" priority="31" operator="equal">
      <formula>"Introducir resultado"</formula>
    </cfRule>
    <cfRule type="cellIs" dxfId="2294" priority="32" operator="equal">
      <formula>"Meta Conseguida"</formula>
    </cfRule>
    <cfRule type="cellIs" dxfId="2293" priority="33" operator="equal">
      <formula>"Meta non Conseguida"</formula>
    </cfRule>
  </conditionalFormatting>
  <hyperlinks>
    <hyperlink ref="D19" r:id="rId1" display="https://www.uvigo.gal/universidade/calidade/programas-calidade/docencia/programa-docentia" xr:uid="{00000000-0004-0000-0500-000000000000}"/>
    <hyperlink ref="D31" r:id="rId2" display="https://secretaria.uvigo.gal/uv/web/transparencia/informe/show/5/51/64" xr:uid="{00000000-0004-0000-0500-000001000000}"/>
    <hyperlink ref="D34" r:id="rId3" display="https://secretaria.uvigo.gal/uv/web/transparencia/informe/show/5/51/64" xr:uid="{00000000-0004-0000-05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P97"/>
  <sheetViews>
    <sheetView zoomScale="70" zoomScaleNormal="70" workbookViewId="0">
      <pane ySplit="5" topLeftCell="A44" activePane="bottomLeft" state="frozen"/>
      <selection activeCell="A3" sqref="A3"/>
      <selection pane="bottomLeft" activeCell="J53" sqref="J53"/>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400</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7</v>
      </c>
      <c r="G7" s="244">
        <v>6</v>
      </c>
      <c r="H7" s="485" t="str">
        <f>+IF(AND(ISBLANK(F7),ISBLANK(G7)),"Introducir Meta e Resultado",IF(ISBLANK(F7),"Indicador Sen Meta",IF(ISBLANK(G7),"Introducir Resultado",IF(G7&gt;=F7,"Meta Conseguida","Meta Non Conseguida"))))</f>
        <v>Meta Non Conseguida</v>
      </c>
      <c r="J7" s="243">
        <v>7</v>
      </c>
      <c r="K7" s="244">
        <v>10</v>
      </c>
      <c r="L7" s="485" t="str">
        <f>+IF(AND(ISBLANK(J7),ISBLANK(K7)),"Introducir Meta e Resultado",IF(ISBLANK(J7),"Indicador Sen Meta",IF(ISBLANK(K7),"Introducir Resultado",IF(K7&gt;=J7,"Meta Conseguida","Meta Non Conseguida"))))</f>
        <v>Meta Conseguida</v>
      </c>
      <c r="N7" s="243">
        <v>7</v>
      </c>
      <c r="O7" s="244"/>
      <c r="P7" s="485" t="str">
        <f>+IF(AND(ISBLANK(N7),ISBLANK(O7)),"Introducir Meta e Resultado",IF(ISBLANK(N7),"Indicador Sen Meta",IF(ISBLANK(O7),"Introducir Resultado",IF(O7&gt;=N7,"Meta Conseguida","Meta Non Conseguida"))))</f>
        <v>Introducir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0</v>
      </c>
      <c r="O8" s="495">
        <f>+COUNTIF(P9:P10,"Meta Conseguida")</f>
        <v>0</v>
      </c>
      <c r="P8" s="488" t="str">
        <f>+IF(COUNTA(N9:N10)=0,"Indicador Sen Meta",IF(O8=2,"Meta Totalmente Alcanzada",IF(O9=0,"Introducir Resultado",IF(O8=0,"Ningunha Meta Alcanzada",IF(O8&gt;0,"Meta Parcialmente Alcanzada")))))</f>
        <v>Indicador Sen Meta</v>
      </c>
    </row>
    <row r="9" spans="1:16" ht="51">
      <c r="A9" s="55" t="s">
        <v>154</v>
      </c>
      <c r="B9" s="64" t="s">
        <v>155</v>
      </c>
      <c r="C9" s="64" t="s">
        <v>152</v>
      </c>
      <c r="D9" s="299" t="s">
        <v>156</v>
      </c>
      <c r="E9" s="353">
        <v>1</v>
      </c>
      <c r="F9" s="245"/>
      <c r="G9" s="246">
        <v>0</v>
      </c>
      <c r="H9" s="86" t="str">
        <f>+IF(AND(ISBLANK(F9),ISBLANK(G9)),"Introducir Meta e Resultado",IF(ISBLANK(F9),"Introducir Meta",IF(ISBLANK(G9),"Introducir Resultado",IF(G9&gt;=F9,"Meta Conseguida","Meta Non Conseguida"))))</f>
        <v>Introducir Meta</v>
      </c>
      <c r="J9" s="245"/>
      <c r="K9" s="246">
        <v>0</v>
      </c>
      <c r="L9" s="86" t="str">
        <f>+IF(AND(ISBLANK(J9),ISBLANK(K9)),"Introducir Meta e Resultado",IF(ISBLANK(J9),"Introducir Meta",IF(ISBLANK(K9),"Introducir Resultado",IF(K9&gt;=J9,"Meta Conseguida","Meta Non Conseguida"))))</f>
        <v>Introducir Meta</v>
      </c>
      <c r="N9" s="245"/>
      <c r="O9" s="246"/>
      <c r="P9" s="86" t="str">
        <f>+IF(AND(ISBLANK(N9),ISBLANK(O9)),"Introducir Meta e Resultado",IF(ISBLANK(N9),"Introducir Meta",IF(ISBLANK(O9),"Introducir Resultado",IF(O9&gt;=N9,"Meta Conseguida","Meta Non Conseguida"))))</f>
        <v>Introducir Meta e Resultado</v>
      </c>
    </row>
    <row r="10" spans="1:16" ht="51">
      <c r="A10" s="56" t="s">
        <v>157</v>
      </c>
      <c r="B10" s="63" t="s">
        <v>158</v>
      </c>
      <c r="C10" s="63" t="s">
        <v>152</v>
      </c>
      <c r="D10" s="350" t="s">
        <v>159</v>
      </c>
      <c r="E10" s="354">
        <v>1</v>
      </c>
      <c r="F10" s="247"/>
      <c r="G10" s="246">
        <f>+IFERROR(G$9/G$87,0)</f>
        <v>0</v>
      </c>
      <c r="H10" s="87" t="str">
        <f>+IF(AND(ISBLANK(F10),ISBLANK(G10)),"Introducir Meta e Resultado",IF(ISBLANK(F10),"Introducir Meta",IF(ISBLANK(G10),"Introducir Resultado",IF(G10&gt;=F10,"Meta Conseguida","Meta Non Conseguida"))))</f>
        <v>Introducir Meta</v>
      </c>
      <c r="J10" s="247"/>
      <c r="K10" s="246">
        <f>+IFERROR(K$9/K$87,0)</f>
        <v>0</v>
      </c>
      <c r="L10" s="87" t="str">
        <f>+IF(AND(ISBLANK(J10),ISBLANK(K10)),"Introducir Meta e Resultado",IF(ISBLANK(J10),"Introducir Meta",IF(ISBLANK(K10),"Introducir Resultado",IF(K10&gt;=J10,"Meta Conseguida","Meta Non Conseguida"))))</f>
        <v>Introducir Meta</v>
      </c>
      <c r="N10" s="247"/>
      <c r="O10" s="246">
        <f>+IFERROR(O$9/O$87,0)</f>
        <v>0</v>
      </c>
      <c r="P10" s="87" t="str">
        <f>+IF(AND(ISBLANK(N10),ISBLANK(O10)),"Introducir Meta e Resultado",IF(ISBLANK(N10),"Introducir Meta",IF(ISBLANK(O10),"Introducir Resultado",IF(O10&gt;=N10,"Meta Conseguida","Meta Non Conseguida"))))</f>
        <v>Introducir Meta</v>
      </c>
    </row>
    <row r="11" spans="1:16" ht="38.25">
      <c r="A11" s="99" t="s">
        <v>160</v>
      </c>
      <c r="B11" s="93" t="s">
        <v>161</v>
      </c>
      <c r="C11" s="93" t="s">
        <v>162</v>
      </c>
      <c r="D11" s="310" t="s">
        <v>163</v>
      </c>
      <c r="E11" s="351">
        <v>3</v>
      </c>
      <c r="F11" s="271">
        <f>+G11+COUNTIF(H$7:H$10,"Meta non Conseguida")+COUNTIF(H$12:H$96,"Meta non Conseguida")</f>
        <v>17</v>
      </c>
      <c r="G11" s="277">
        <f>+COUNTIF(H$6:H$10,"Meta Conseguida")+COUNTIF(H$12:H$96,"Meta Conseguida")</f>
        <v>12</v>
      </c>
      <c r="H11" s="280">
        <f>+IFERROR(G11/F11,"Introducir Meta")</f>
        <v>0.70588235294117652</v>
      </c>
      <c r="J11" s="271">
        <f>+K11+COUNTIF(L$7:L$10,"Meta non Conseguida")+COUNTIF(L$12:L$96,"Meta non Conseguida")</f>
        <v>15</v>
      </c>
      <c r="K11" s="277">
        <f>+COUNTIF(L$6:L$10,"Meta Conseguida")+COUNTIF(L$12:L$96,"Meta Conseguida")</f>
        <v>12</v>
      </c>
      <c r="L11" s="280">
        <f>+IFERROR(K11/J11,"Introducir Meta")</f>
        <v>0.8</v>
      </c>
      <c r="N11" s="271">
        <f>+O11+COUNTIF(P$7:P$10,"Meta non Conseguida")+COUNTIF(P$12:P$96,"Meta non Conseguida")</f>
        <v>3</v>
      </c>
      <c r="O11" s="277">
        <f>+COUNTIF(P$6:P$10,"Meta Conseguida")+COUNTIF(P$12:P$96,"Meta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6</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6</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0.46153846153846156</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0.45</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356">
        <v>4</v>
      </c>
      <c r="F15" s="241" t="s">
        <v>49</v>
      </c>
      <c r="G15" s="224">
        <v>7.6923076923076927E-2</v>
      </c>
      <c r="H15" s="91" t="str">
        <f>+IF(ISBLANK(G15),"Introducir Resultado","Resultado Introducido")</f>
        <v>Resultado Introducido</v>
      </c>
      <c r="J15" s="241" t="s">
        <v>49</v>
      </c>
      <c r="K15" s="224">
        <v>0.51111111111111107</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8"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8"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3</v>
      </c>
      <c r="H17" s="86" t="str">
        <f>+IF(AND(ISBLANK(F17),ISBLANK(G17)),"Introducir Meta e Resultado",IF(ISBLANK(F17),"Introducir Meta",IF(ISBLANK(G17),"Introducir Resultado",IF(G17&gt;=F17,"Meta Conseguida","Meta Non Conseguida"))))</f>
        <v>Introducir Meta</v>
      </c>
      <c r="I17" s="2"/>
      <c r="J17" s="245"/>
      <c r="K17" s="246">
        <v>3</v>
      </c>
      <c r="L17" s="86" t="str">
        <f>+IF(AND(ISBLANK(J17),ISBLANK(K17)),"Introducir Meta e Resultado",IF(ISBLANK(J17),"Introducir Meta",IF(ISBLANK(K17),"Introducir Resultado",IF(K17&gt;=J17,"Meta Conseguida","Meta Non Conseguida"))))</f>
        <v>Introducir Meta</v>
      </c>
      <c r="M17" s="565"/>
      <c r="N17" s="245">
        <v>3</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0.23076923076923078</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0.2</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3</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3</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0.23076923076923078</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0.2</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3</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5</v>
      </c>
      <c r="K24" s="305">
        <f>+COUNTIF(L25:L36,"Meta Conseguida")</f>
        <v>3</v>
      </c>
      <c r="L24" s="488" t="str">
        <f>+IF((K24+J24)=0,"Introducir Meta e Resultado",IF(COUNTA(K25:K30)=0,"Indicador Sen Resultados",IF(K24=0,"Ningunha Meta Alcanzada",IF(K24&gt;=J24,"Meta Totalmente Alcanzada",IF(K24&gt;0,"Meta Parcialmente Alcanzada")))))</f>
        <v>Meta Parcialmente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0.65</v>
      </c>
      <c r="G25" s="255">
        <v>0.8</v>
      </c>
      <c r="H25" s="86" t="str">
        <f>+IF(AND(ISBLANK(F25),ISBLANK(G25)),"Introducir Meta e Resultado",IF(ISBLANK(F25),"Introducir Meta",IF(ISBLANK(G25),"Introducir Resultado",IF(G25&gt;=F25,"Meta Conseguida","Meta Non Conseguida"))))</f>
        <v>Meta Conseguida</v>
      </c>
      <c r="J25" s="250">
        <v>0.65</v>
      </c>
      <c r="K25" s="255">
        <v>0.4</v>
      </c>
      <c r="L25" s="86" t="str">
        <f>+IF(AND(ISBLANK(J25),ISBLANK(K25)),"Introducir Meta e Resultado",IF(ISBLANK(J25),"Introducir Meta",IF(ISBLANK(K25),"Introducir Resultado",IF(K25&gt;=J25,"Meta Conseguida","Meta Non Conseguida"))))</f>
        <v>Meta Non Conseguida</v>
      </c>
      <c r="N25" s="250">
        <v>0.65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0.05</v>
      </c>
      <c r="G26" s="255">
        <v>0</v>
      </c>
      <c r="H26" s="86" t="str">
        <f>+IF(AND(ISBLANK(F26),ISBLANK(G26)),"Introducir Meta e Resultado",IF(ISBLANK(F26),"Introducir Meta",IF(ISBLANK(G26),"Introducir Resultado",IF(G26&lt;=F26,"Meta Conseguida","Meta Non Conseguida"))))</f>
        <v>Meta Conseguida</v>
      </c>
      <c r="I26" s="565"/>
      <c r="J26" s="256">
        <v>0.05</v>
      </c>
      <c r="K26" s="255">
        <v>0</v>
      </c>
      <c r="L26" s="86" t="str">
        <f>+IF(AND(ISBLANK(J26),ISBLANK(K26)),"Introducir Meta e Resultado",IF(ISBLANK(J26),"Introducir Meta",IF(ISBLANK(K26),"Introducir Resultado",IF(K26&lt;=J26,"Meta Conseguida","Meta Non Conseguida"))))</f>
        <v>Meta Conseguida</v>
      </c>
      <c r="N26" s="256">
        <v>0.15</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0.78431372549019596</v>
      </c>
      <c r="H27" s="86" t="str">
        <f t="shared" ref="H27:H32" si="0">+IF(AND(ISBLANK(F27),ISBLANK(G27)),"Introducir Meta e Resultado",IF(ISBLANK(F27),"Introducir Meta",IF(ISBLANK(G27),"Introducir Resultado",IF(G27&gt;=F27,"Meta Conseguida","Meta Non Conseguida"))))</f>
        <v>Meta Non Conseguida</v>
      </c>
      <c r="J27" s="250">
        <v>0.9</v>
      </c>
      <c r="K27" s="255">
        <v>0.9375</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0.65652173913043499</v>
      </c>
      <c r="H28" s="86" t="str">
        <f t="shared" si="0"/>
        <v>Meta Non Conseguida</v>
      </c>
      <c r="J28" s="250">
        <v>0.8</v>
      </c>
      <c r="K28" s="255">
        <v>0.73815461346633404</v>
      </c>
      <c r="L28" s="86" t="str">
        <f>+IF(AND(ISBLANK(J28),ISBLANK(K28)),"Introducir Meta e Resultado",IF(ISBLANK(J28),"Introducir Meta",IF(ISBLANK(K28),"Introducir Resultado",IF(K28&gt;=J28,"Meta Conseguida","Meta Non Conseguida"))))</f>
        <v>Meta Non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0.89880952380952395</v>
      </c>
      <c r="H29" s="86" t="str">
        <f t="shared" si="0"/>
        <v>Meta Conseguida</v>
      </c>
      <c r="J29" s="250">
        <v>0.8</v>
      </c>
      <c r="K29" s="255">
        <v>0.96416938110749195</v>
      </c>
      <c r="L29" s="86" t="str">
        <f>+IF(AND(ISBLANK(J29),ISBLANK(K29)),"Introducir Meta e Resultado",IF(ISBLANK(J29),"Introducir Meta",IF(ISBLANK(K29),"Introducir Resultado",IF(K29&gt;=J29,"Meta Conseguida","Meta Non Conseguida"))))</f>
        <v>Meta Conseguida</v>
      </c>
      <c r="N29" s="250">
        <v>0.8</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0.73043478260869599</v>
      </c>
      <c r="H30" s="86" t="str">
        <f t="shared" si="0"/>
        <v>Introducir Meta</v>
      </c>
      <c r="J30" s="250"/>
      <c r="K30" s="255">
        <v>0.76558603491271804</v>
      </c>
      <c r="L30" s="86" t="str">
        <f>+IF(AND(ISBLANK(J30),ISBLANK(K30)),"Introducir Meta e Resultado",IF(ISBLANK(J30),"Introducir Meta",IF(ISBLANK(K30),"Introducir Resultado",IF(K30&gt;=J30,"Meta Conseguida","Meta Non Conseguida"))))</f>
        <v>Introducir Meta</v>
      </c>
      <c r="N30" s="250">
        <v>0.85</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+MIN('Anexos 1'!$BG$6:$BG$200)</f>
        <v>0.4</v>
      </c>
      <c r="H32" s="86" t="str">
        <f t="shared" si="0"/>
        <v>Introducir Meta</v>
      </c>
      <c r="J32" s="250"/>
      <c r="K32" s="255">
        <f>+MIN('Anexos 2'!$BG$6:$BG$200)</f>
        <v>0.41666666666666702</v>
      </c>
      <c r="L32" s="86" t="str">
        <f>+IF(AND(ISBLANK(J32),ISBLANK(K32)),"Introducir Meta e Resultado",IF(ISBLANK(J32),"Introducir Meta",IF(ISBLANK(K32),"Introducir Resultado",IF(K32&gt;=J32,"Meta Conseguida","Meta Non Conseguida"))))</f>
        <v>Introducir Meta</v>
      </c>
      <c r="N32" s="250"/>
      <c r="O32" s="255">
        <f>+MIN('Anexos 3'!$BG$6:$BG$200)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1'!$BK$3</f>
        <v>0</v>
      </c>
      <c r="H33" s="86" t="str">
        <f>+IF(AND(ISBLANK(F33),ISBLANK(G33)),"Introducir Meta e Resultado",IF(ISBLANK(F33),"Introducir Meta",IF(ISBLANK(G33),"Introducir Resultado",IF(G33&gt;=F33,"Meta Conseguida","Meta Non Conseguida"))))</f>
        <v>Introducir Meta</v>
      </c>
      <c r="I33" s="565"/>
      <c r="J33" s="259"/>
      <c r="K33" s="255">
        <f>'Anexos 2'!$BK$3</f>
        <v>0</v>
      </c>
      <c r="L33" s="86" t="str">
        <f>+IF(AND(ISBLANK(J33),ISBLANK(K33)),"Introducir Meta e Resultado",IF(ISBLANK(J33),"Introducir Meta",IF(ISBLANK(K33),"Introducir Resultado",IF(K33&gt;=J33,"Meta Conseguida","Meta Non Conseguida"))))</f>
        <v>Introducir Meta</v>
      </c>
      <c r="N33" s="259"/>
      <c r="O33" s="255">
        <f>'Anexos 3'!$BK$3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+MIN('Anexos 1'!$BF$6:$BF$200)</f>
        <v>0.4</v>
      </c>
      <c r="H35" s="86" t="str">
        <f>+IF(AND(ISBLANK(F35),ISBLANK(G35)),"Introducir Meta e Resultado",IF(ISBLANK(F35),"Introducir Meta",IF(ISBLANK(G35),"Introducir Resultado",IF(G35&gt;=F35,"Meta Conseguida","Meta Non Conseguida"))))</f>
        <v>Introducir Meta</v>
      </c>
      <c r="I35" s="565"/>
      <c r="J35" s="250"/>
      <c r="K35" s="255">
        <f>+MIN('Anexos 2'!$BF$6:$BF$200)</f>
        <v>0.75</v>
      </c>
      <c r="L35" s="86" t="str">
        <f>+IF(AND(ISBLANK(J35),ISBLANK(K35)),"Introducir Meta e Resultado",IF(ISBLANK(J35),"Introducir Meta",IF(ISBLANK(K35),"Introducir Resultado",IF(K35&gt;=J35,"Meta Conseguida","Meta Non Conseguida"))))</f>
        <v>Introducir Meta</v>
      </c>
      <c r="N35" s="250"/>
      <c r="O35" s="255">
        <f>+MIN('Anexos 3'!$BF$6:$BF$200)</f>
        <v>0</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259"/>
      <c r="G36" s="255">
        <f>'Anexos 1'!$BJ$3</f>
        <v>0</v>
      </c>
      <c r="H36" s="86" t="str">
        <f>+IF(AND(ISBLANK(F36),ISBLANK(G36)),"Introducir Meta e Resultado",IF(ISBLANK(F36),"Introducir Meta",IF(ISBLANK(G36),"Introducir Resultado",IF(G36&gt;=F36,"Meta Conseguida","Meta Non Conseguida"))))</f>
        <v>Introducir Meta</v>
      </c>
      <c r="I36" s="565"/>
      <c r="J36" s="259"/>
      <c r="K36" s="255">
        <f>'Anexos 2'!$BJ$3</f>
        <v>0</v>
      </c>
      <c r="L36" s="86" t="str">
        <f>+IF(AND(ISBLANK(J36),ISBLANK(K36)),"Introducir Meta e Resultado",IF(ISBLANK(J36),"Introducir Meta",IF(ISBLANK(K36),"Introducir Resultado",IF(K36&gt;=J36,"Meta Conseguida","Meta Non Conseguida"))))</f>
        <v>Introducir Meta</v>
      </c>
      <c r="N36" s="259"/>
      <c r="O36" s="255">
        <f>'Anexos 3'!$BJ$3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2</v>
      </c>
      <c r="H37" s="488" t="str">
        <f>+IF(COUNTA(F38:F40)=0,"Indicador Sen Meta",IF(COUNTA(G38:G40)=0,"Indicador Sen Resultados",IF(G37=0,"Ningunha Meta Alcanzada",IF(G37&gt;=F37,"Meta Totalmente Alcanzada",IF(G37&gt;0,"Meta Parcialmente Alcanzada")))))</f>
        <v>Meta Parcialmente Alcanzada</v>
      </c>
      <c r="I37" s="565"/>
      <c r="J37" s="496">
        <f>+COUNTA(J38:J40)</f>
        <v>1</v>
      </c>
      <c r="K37" s="497">
        <f>+COUNTIF(L38:L40,"Meta Conseguida")</f>
        <v>1</v>
      </c>
      <c r="L37" s="488" t="str">
        <f>+IF(COUNTA(J38:J40)=0,"Indicador Sen Meta",IF(COUNTA(K38:K40)=0,"Indicador Sen Resultados",IF(K37=0,"Ningunha Meta Alcanzada",IF(K37&gt;=J37,"Meta Totalmente Alcanzada",IF(K37&gt;0,"Meta Parcialmente Alcanzada")))))</f>
        <v>Meta Totalmente Alcanzada</v>
      </c>
      <c r="N37" s="496">
        <f>+COUNTA(N38:N40)</f>
        <v>1</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0.7</v>
      </c>
      <c r="G38" s="255">
        <v>0.6</v>
      </c>
      <c r="H38" s="86" t="str">
        <f>+IF(AND(ISBLANK(F38),ISBLANK(G38)),"Introducir Meta e Resultado",IF(ISBLANK(F38),"Introducir Meta",IF(ISBLANK(G38),"Introducir Resultado",IF(G38&gt;=F38,"Meta Conseguida","Meta Non Conseguida"))))</f>
        <v>Meta Non Conseguida</v>
      </c>
      <c r="J38" s="250">
        <v>0.7</v>
      </c>
      <c r="K38" s="255">
        <v>1.2</v>
      </c>
      <c r="L38" s="86" t="str">
        <f>+IF(AND(ISBLANK(J38),ISBLANK(K38)),"Introducir Meta e Resultado",IF(ISBLANK(J38),"Introducir Meta",IF(ISBLANK(K38),"Introducir Resultado",IF(K38&gt;=J38,"Meta Conseguida","Meta Non Conseguida"))))</f>
        <v>Meta Conseguida</v>
      </c>
      <c r="N38" s="250">
        <v>0.9</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t="s">
        <v>49</v>
      </c>
      <c r="G39" s="255" t="s">
        <v>49</v>
      </c>
      <c r="H39" s="86" t="str">
        <f>+IF(AND(ISBLANK(F39),ISBLANK(G39)),"Introducir Meta e Resultado",IF(ISBLANK(F39),"Introducir Meta",IF(ISBLANK(G39),"Introducir Resultado",IF(G39&gt;=F39,"Meta Conseguida","Meta Non Conseguida"))))</f>
        <v>Meta Conseguida</v>
      </c>
      <c r="J39" s="250"/>
      <c r="K39" s="255"/>
      <c r="L39" s="86" t="str">
        <f>+IF(AND(ISBLANK(J39),ISBLANK(K39)),"Introducir Meta e Resultado",IF(ISBLANK(J39),"Introducir Meta",IF(ISBLANK(K39),"Introducir Resultado",IF(K39&gt;=J39,"Meta Conseguida","Meta Non Conseguida"))))</f>
        <v>Introducir Meta e Resultado</v>
      </c>
      <c r="N39" s="250"/>
      <c r="O39" s="255"/>
      <c r="P39" s="86" t="str">
        <f>+IF(AND(ISBLANK(N39),ISBLANK(O39)),"Introducir Meta e Resultado",IF(ISBLANK(N39),"Introducir Meta",IF(ISBLANK(O39),"Introducir Resultado",IF(O39&gt;=N39,"Meta Conseguida","Meta Non Conseguida"))))</f>
        <v>Introducir Meta e Resultado</v>
      </c>
    </row>
    <row r="40" spans="1:16" ht="51">
      <c r="A40" s="52" t="s">
        <v>251</v>
      </c>
      <c r="B40" s="89" t="s">
        <v>252</v>
      </c>
      <c r="C40" s="89" t="s">
        <v>148</v>
      </c>
      <c r="D40" s="306" t="s">
        <v>253</v>
      </c>
      <c r="E40" s="358">
        <v>7</v>
      </c>
      <c r="F40" s="250" t="s">
        <v>49</v>
      </c>
      <c r="G40" s="255" t="s">
        <v>49</v>
      </c>
      <c r="H40" s="86" t="str">
        <f>+IF(AND(ISBLANK(F40),ISBLANK(G40)),"Introducir Meta e Resultado",IF(ISBLANK(F40),"Introducir Meta",IF(ISBLANK(G40),"Introducir Resultado",IF(G40&gt;=F40,"Meta Conseguida","Meta Non Conseguida"))))</f>
        <v>Meta Conseguida</v>
      </c>
      <c r="J40" s="250"/>
      <c r="K40" s="255"/>
      <c r="L40" s="86" t="str">
        <f>+IF(AND(ISBLANK(J40),ISBLANK(K40)),"Introducir Meta e Resultado",IF(ISBLANK(J40),"Introducir Meta",IF(ISBLANK(K40),"Introducir Resultado",IF(K40&gt;=J40,"Meta Conseguida","Meta Non Conseguida"))))</f>
        <v>Introducir Meta e Resultado</v>
      </c>
      <c r="N40" s="250"/>
      <c r="O40" s="255"/>
      <c r="P40" s="86" t="str">
        <f>+IF(AND(ISBLANK(N40),ISBLANK(O40)),"Introducir Meta e Resultado",IF(ISBLANK(N40),"Introducir Meta",IF(ISBLANK(O40),"Introducir Resultado",IF(O40&gt;=N40,"Meta Conseguida","Meta Non Conseguida"))))</f>
        <v>Introducir Meta e Resultado</v>
      </c>
    </row>
    <row r="41" spans="1:16" ht="25.5">
      <c r="A41" s="99" t="s">
        <v>254</v>
      </c>
      <c r="B41" s="100" t="s">
        <v>255</v>
      </c>
      <c r="C41" s="100" t="s">
        <v>204</v>
      </c>
      <c r="D41" s="283" t="s">
        <v>256</v>
      </c>
      <c r="E41" s="360">
        <v>7</v>
      </c>
      <c r="F41" s="260" t="s">
        <v>49</v>
      </c>
      <c r="G41" s="261" t="s">
        <v>49</v>
      </c>
      <c r="H41" s="160" t="s">
        <v>49</v>
      </c>
      <c r="I41" s="565"/>
      <c r="J41" s="260" t="s">
        <v>49</v>
      </c>
      <c r="K41" s="261" t="s">
        <v>49</v>
      </c>
      <c r="L41" s="160" t="s">
        <v>49</v>
      </c>
      <c r="N41" s="260" t="s">
        <v>49</v>
      </c>
      <c r="O41" s="261" t="s">
        <v>49</v>
      </c>
      <c r="P41" s="160" t="s">
        <v>49</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42"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3</v>
      </c>
      <c r="H46" s="488" t="str">
        <f>+IF((G46+F46)=0,"Introducir Meta e Resultado",IF(COUNTA(G47:G51)=0,"Indicador Sen Resultados",IF(G46=0,"Ningunha Meta Alcanzada",IF(G46&gt;=F46,"Meta Totalmente Alcanzada",IF(G46&gt;0,"Meta Parcialmente Alcanzada")))))</f>
        <v>Meta Totalmente Alcanzada</v>
      </c>
      <c r="I46" s="565"/>
      <c r="J46" s="498">
        <f>+COUNTA(J47:J51)</f>
        <v>3</v>
      </c>
      <c r="K46" s="497">
        <f>+COUNTIF(L47:L51,"Meta Conseguida")</f>
        <v>3</v>
      </c>
      <c r="L46" s="488" t="str">
        <f>+IF((K46+J46)=0,"Introducir Meta e Resultado",IF(COUNTA(K47:K51)=0,"Indicador Sen Resultados",IF(K46=0,"Ningunha Meta Alcanzada",IF(K46&gt;=J46,"Meta Totalmente Alcanzada",IF(K46&gt;0,"Meta Parcialmente Alcanzada")))))</f>
        <v>Meta Totalmente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3.0344827586206895</v>
      </c>
      <c r="H47" s="86" t="str">
        <f>+IF(AND(ISBLANK(F47),ISBLANK(G47)),"Introducir Meta e Resultado",IF(ISBLANK(F47),"Introducir Meta",IF(ISBLANK(G47),"Introducir Resultado",IF(G47&gt;=F47,"Meta Conseguida","Meta Non Conseguida"))))</f>
        <v>Meta Conseguida</v>
      </c>
      <c r="I47" s="565"/>
      <c r="J47" s="237">
        <v>3</v>
      </c>
      <c r="K47" s="435">
        <v>4.083333333333333</v>
      </c>
      <c r="L47" s="86" t="str">
        <f>+IF(AND(ISBLANK(J47),ISBLANK(K47)),"Introducir Meta e Resultado",IF(ISBLANK(J47),"Introducir Meta",IF(ISBLANK(K47),"Introducir Resultado",IF(K47&gt;=J47,"Meta Conseguida","Meta Non Conseguida"))))</f>
        <v>Meta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v>3.5</v>
      </c>
      <c r="G48" s="435">
        <v>4.0196078399999999</v>
      </c>
      <c r="H48" s="86" t="str">
        <f>+IF(AND(ISBLANK(F48),ISBLANK(G48)),"Introducir Meta e Resultado",IF(ISBLANK(F48),"Introducir Meta",IF(ISBLANK(G48),"Introducir Resultado",IF(G48&gt;=F48,"Meta Conseguida","Meta Non Conseguida"))))</f>
        <v>Meta Conseguida</v>
      </c>
      <c r="I48" s="565"/>
      <c r="J48" s="264">
        <v>3.5</v>
      </c>
      <c r="K48" s="435">
        <v>3.9867549668874172</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v>3.5</v>
      </c>
      <c r="G49" s="435">
        <v>3.8055555555555554</v>
      </c>
      <c r="H49" s="86" t="str">
        <f>+IF(AND(ISBLANK(F49),ISBLANK(G49)),"Introducir Meta e Resultado",IF(ISBLANK(F49),"Introducir Meta",IF(ISBLANK(G49),"Introducir Resultado",IF(G49&gt;=F49,"Meta Conseguida","Meta Non Conseguida"))))</f>
        <v>Meta Conseguida</v>
      </c>
      <c r="I49" s="565"/>
      <c r="J49" s="264">
        <v>3.5</v>
      </c>
      <c r="K49" s="435">
        <v>4</v>
      </c>
      <c r="L49" s="86" t="str">
        <f>+IF(AND(ISBLANK(J49),ISBLANK(K49)),"Introducir Meta e Resultado",IF(ISBLANK(J49),"Introducir Meta",IF(ISBLANK(K49),"Introducir Resultado",IF(K49&gt;=J49,"Meta Conseguida","Meta Non Conseguida"))))</f>
        <v>Meta Conseguida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4</v>
      </c>
      <c r="H50" s="86" t="str">
        <f>+IF(AND(ISBLANK(F50),ISBLANK(G50)),"Introducir Meta e Resultado",IF(ISBLANK(F50),"Introducir Meta",IF(ISBLANK(G50),"Introducir Resultado",IF(G50&gt;=F50,"Meta Conseguida","Meta Non Conseguida"))))</f>
        <v>Introducir Meta</v>
      </c>
      <c r="I50" s="565"/>
      <c r="J50" s="264"/>
      <c r="K50" s="435">
        <v>4.9333333333333336</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397</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9.75" customHeight="1">
      <c r="A52" s="99" t="s">
        <v>280</v>
      </c>
      <c r="B52" s="100" t="s">
        <v>281</v>
      </c>
      <c r="C52" s="100" t="s">
        <v>204</v>
      </c>
      <c r="D52" s="309" t="s">
        <v>282</v>
      </c>
      <c r="E52" s="367">
        <v>7</v>
      </c>
      <c r="F52" s="381">
        <v>0.05</v>
      </c>
      <c r="G52" s="380">
        <v>0</v>
      </c>
      <c r="H52" s="91" t="str">
        <f>+IF(AND(ISBLANK(F52),ISBLANK(G52)),"Introducir Meta e Resultado",IF(ISBLANK(F52),"Introducir Meta",IF(ISBLANK(G52),"Introducir Resultado",IF(G52&lt;=F52,"Meta Conseguida","Meta Non Conseguida"))))</f>
        <v>Meta Conseguida</v>
      </c>
      <c r="I52" s="565"/>
      <c r="J52" s="381">
        <v>0.05</v>
      </c>
      <c r="K52" s="380">
        <v>0</v>
      </c>
      <c r="L52" s="91" t="str">
        <f>+IF(AND(ISBLANK(J52),ISBLANK(K52)),"Introducir Meta e Resultado",IF(ISBLANK(J52),"Introducir Meta",IF(ISBLANK(K52),"Introducir Resultado",IF(K52&lt;=J52,"Meta Conseguida","Meta Non Conseguida"))))</f>
        <v>Meta Conseguida</v>
      </c>
      <c r="N52" s="266">
        <v>0.15</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0</v>
      </c>
      <c r="H53" s="91" t="str">
        <f>+IF(AND(ISBLANK(F53),ISBLANK(G53)),"Introducir Meta e Resultado",IF(ISBLANK(F53),"Introducir Meta",IF(ISBLANK(G53),"Introducir Resultado",IF(G53&lt;=F53,"Meta Conseguida","Meta Non Conseguida"))))</f>
        <v>Introducir Meta</v>
      </c>
      <c r="I53" s="565"/>
      <c r="J53" s="266"/>
      <c r="K53" s="224">
        <v>0</v>
      </c>
      <c r="L53" s="91" t="str">
        <f>+IF(AND(ISBLANK(J53),ISBLANK(K53)),"Introducir Meta e Resultado",IF(ISBLANK(J53),"Introducir Meta",IF(ISBLANK(K53),"Introducir Resultado",IF(K53&lt;=J53,"Meta Conseguida","Meta Non Conseguida"))))</f>
        <v>Introducir Meta</v>
      </c>
      <c r="N53" s="266">
        <v>0</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2.6</v>
      </c>
      <c r="H55" s="86" t="str">
        <f t="shared" ref="H55:H63" si="1">+IF(AND(ISBLANK(F55),ISBLANK(G55)),"Introducir Meta e Resultado",IF(ISBLANK(F55),"Introducir Meta",IF(ISBLANK(G55),"Introducir Resultado",IF(G55&gt;=F55,"Meta Conseguida","Meta Non Conseguida"))))</f>
        <v>Introducir Meta</v>
      </c>
      <c r="I55" s="565"/>
      <c r="J55" s="267"/>
      <c r="K55" s="435">
        <v>3.125</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v>4.12121212</v>
      </c>
      <c r="H56" s="86" t="str">
        <f t="shared" si="1"/>
        <v>Introducir Meta</v>
      </c>
      <c r="I56" s="565"/>
      <c r="J56" s="267"/>
      <c r="K56" s="435">
        <v>4.129032258064516</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v>3.8333333333333335</v>
      </c>
      <c r="H57" s="86" t="str">
        <f t="shared" si="1"/>
        <v>Introducir Meta</v>
      </c>
      <c r="I57" s="565"/>
      <c r="J57" s="268"/>
      <c r="K57" s="435">
        <v>5</v>
      </c>
      <c r="L57" s="86" t="str">
        <f>+IF(AND(ISBLANK(J57),ISBLANK(K57)),"Introducir Meta e Resultado",IF(ISBLANK(J57),"Introducir Meta",IF(ISBLANK(K57),"Introducir Resultado",IF(K57&gt;=J57,"Meta Conseguida","Meta Non Conseguida"))))</f>
        <v>Introducir Meta</v>
      </c>
      <c r="N57" s="268">
        <v>3.5</v>
      </c>
      <c r="O57" s="435"/>
      <c r="P57" s="86" t="str">
        <f>+IF(AND(ISBLANK(N57),ISBLANK(O57)),"Introducir Meta e Resultado",IF(ISBLANK(N57),"Introducir Meta",IF(ISBLANK(O57),"Introducir Resultado",IF(O57&gt;=N57,"Meta Conseguida","Meta Non Conseguida"))))</f>
        <v>Introducir Resultado</v>
      </c>
    </row>
    <row r="58" spans="1:16" ht="30" customHeight="1">
      <c r="A58" s="56" t="s">
        <v>298</v>
      </c>
      <c r="B58" s="89" t="s">
        <v>299</v>
      </c>
      <c r="C58" s="90" t="s">
        <v>287</v>
      </c>
      <c r="D58" s="315" t="s">
        <v>300</v>
      </c>
      <c r="E58" s="365">
        <v>5</v>
      </c>
      <c r="F58" s="269"/>
      <c r="G58" s="435">
        <v>4</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1</v>
      </c>
      <c r="H60" s="86" t="str">
        <f t="shared" si="1"/>
        <v>Introducir Meta</v>
      </c>
      <c r="I60" s="565"/>
      <c r="J60" s="267"/>
      <c r="K60" s="435">
        <v>3.5</v>
      </c>
      <c r="L60" s="86" t="str">
        <f>+IF(AND(ISBLANK(J60),ISBLANK(K60)),"Introducir Meta e Resultado",IF(ISBLANK(J60),"Introducir Meta",IF(ISBLANK(K60),"Introducir Resultado",IF(K60&gt;=J60,"Meta Conseguida","Meta Non Conseguida"))))</f>
        <v>Introducir Meta</v>
      </c>
      <c r="N60" s="267">
        <v>3.5</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v>4.0999999999999996</v>
      </c>
      <c r="H61" s="86" t="str">
        <f t="shared" si="1"/>
        <v>Introducir Meta</v>
      </c>
      <c r="I61" s="565"/>
      <c r="J61" s="267"/>
      <c r="K61" s="435">
        <v>3.6666666666666665</v>
      </c>
      <c r="L61" s="86" t="str">
        <f>+IF(AND(ISBLANK(J61),ISBLANK(K61)),"Introducir Meta e Resultado",IF(ISBLANK(J61),"Introducir Meta",IF(ISBLANK(K61),"Introducir Resultado",IF(K61&gt;=J61,"Meta Conseguida","Meta Non Conseguida"))))</f>
        <v>Introducir Meta</v>
      </c>
      <c r="N61" s="267">
        <v>3.5</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3.75</v>
      </c>
      <c r="H62" s="86" t="str">
        <f t="shared" si="1"/>
        <v>Introducir Meta</v>
      </c>
      <c r="I62" s="565"/>
      <c r="J62" s="267"/>
      <c r="K62" s="435">
        <v>3</v>
      </c>
      <c r="L62" s="86" t="str">
        <f>+IF(AND(ISBLANK(J62),ISBLANK(K62)),"Introducir Meta e Resultado",IF(ISBLANK(J62),"Introducir Meta",IF(ISBLANK(K62),"Introducir Resultado",IF(K62&gt;=J62,"Meta Conseguida","Meta Non Conseguida"))))</f>
        <v>Introducir Meta</v>
      </c>
      <c r="N62" s="267">
        <v>3.5</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3</v>
      </c>
      <c r="H63" s="87" t="str">
        <f t="shared" si="1"/>
        <v>Introducir Meta</v>
      </c>
      <c r="I63" s="565"/>
      <c r="J63" s="267"/>
      <c r="K63" s="435">
        <v>5</v>
      </c>
      <c r="L63" s="87" t="str">
        <f>+IF(AND(ISBLANK(J63),ISBLANK(K63)),"Introducir Meta e Resultado",IF(ISBLANK(J63),"Introducir Meta",IF(ISBLANK(K63),"Introducir Resultado",IF(K63&gt;=J63,"Meta Conseguida","Meta Non Conseguida"))))</f>
        <v>Introducir Meta</v>
      </c>
      <c r="N63" s="267">
        <v>3.5</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224">
        <v>0.36363636363636365</v>
      </c>
      <c r="H64" s="85" t="str">
        <f>+IF(AND(ISBLANK(F64),ISBLANK(G64)),"Introducir Meta e Resultado",IF(ISBLANK(F64),"Introducir Meta",IF(ISBLANK(G64),"Introducir Resultado",IF(G64&gt;=F64,"Meta Conseguida","Meta Non Conseguida"))))</f>
        <v>Introducir Meta</v>
      </c>
      <c r="I64" s="567"/>
      <c r="J64" s="241"/>
      <c r="K64" s="224">
        <v>0.58333333333333337</v>
      </c>
      <c r="L64" s="85" t="str">
        <f>+IF(AND(ISBLANK(J64),ISBLANK(K64)),"Introducir Meta e Resultado",IF(ISBLANK(J64),"Introducir Meta",IF(ISBLANK(K64),"Introducir Resultado",IF(K64&gt;=J64,"Meta Conseguida","Meta Non Conseguida"))))</f>
        <v>Introducir Meta</v>
      </c>
      <c r="M64" s="3"/>
      <c r="N64" s="241">
        <v>0.48</v>
      </c>
      <c r="O64" s="224"/>
      <c r="P64" s="85" t="str">
        <f>+IF(AND(ISBLANK(N64),ISBLANK(O64)),"Introducir Meta e Resultado",IF(ISBLANK(N64),"Introducir Meta",IF(ISBLANK(O64),"Introducir Resultado",IF(O64&gt;=N64,"Meta Conseguida","Meta Non Conseguida"))))</f>
        <v>Introducir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2.8333333333333335</v>
      </c>
      <c r="H66" s="86" t="str">
        <f>+IF(AND(ISBLANK(F66),ISBLANK(G66)),"Introducir Meta e Resultado",IF(ISBLANK(F66),"Introducir Meta",IF(ISBLANK(G66),"Introducir Resultado",IF(G66&gt;=F66,"Meta Conseguida","Meta Non Conseguida"))))</f>
        <v>Introducir Meta</v>
      </c>
      <c r="I66" s="565"/>
      <c r="J66" s="267"/>
      <c r="K66" s="435">
        <v>4</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49.5" customHeight="1">
      <c r="A67" s="55" t="s">
        <v>327</v>
      </c>
      <c r="B67" s="89" t="s">
        <v>328</v>
      </c>
      <c r="C67" s="89" t="s">
        <v>322</v>
      </c>
      <c r="D67" s="315" t="s">
        <v>329</v>
      </c>
      <c r="E67" s="365">
        <v>2</v>
      </c>
      <c r="F67" s="267"/>
      <c r="G67" s="435">
        <v>4.0333333299999996</v>
      </c>
      <c r="H67" s="86" t="str">
        <f>+IF(AND(ISBLANK(F67),ISBLANK(G67)),"Introducir Meta e Resultado",IF(ISBLANK(F67),"Introducir Meta",IF(ISBLANK(G67),"Introducir Resultado",IF(G67&gt;=F67,"Meta Conseguida","Meta Non Conseguida"))))</f>
        <v>Introducir Meta</v>
      </c>
      <c r="I67" s="565"/>
      <c r="J67" s="267"/>
      <c r="K67" s="435">
        <v>4</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v>3.75</v>
      </c>
      <c r="H68" s="86" t="str">
        <f>+IF(AND(ISBLANK(F68),ISBLANK(G68)),"Introducir Meta e Resultado",IF(ISBLANK(F68),"Introducir Meta",IF(ISBLANK(G68),"Introducir Resultado",IF(G68&gt;=F68,"Meta Conseguida","Meta Non Conseguida"))))</f>
        <v>Introducir Meta</v>
      </c>
      <c r="I68" s="565"/>
      <c r="J68" s="267"/>
      <c r="K68" s="435">
        <v>5</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4</v>
      </c>
      <c r="H69" s="86" t="str">
        <f>+IF(AND(ISBLANK(F69),ISBLANK(G69)),"Introducir Meta e Resultado",IF(ISBLANK(F69),"Introducir Meta",IF(ISBLANK(G69),"Introducir Resultado",IF(G69&gt;=F69,"Meta Conseguida","Meta Non Conseguida"))))</f>
        <v>Introducir Meta</v>
      </c>
      <c r="I69" s="565"/>
      <c r="J69" s="267"/>
      <c r="K69" s="435">
        <v>5</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c r="H70" s="91" t="str">
        <f>+IF(ISBLANK(G70),"Introducir Resultado","Indicador Completado")</f>
        <v>Introducir Resultado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63.75">
      <c r="A71" s="99" t="s">
        <v>337</v>
      </c>
      <c r="B71" s="100" t="s">
        <v>338</v>
      </c>
      <c r="C71" s="100" t="s">
        <v>69</v>
      </c>
      <c r="D71" s="309" t="s">
        <v>339</v>
      </c>
      <c r="E71" s="367">
        <v>7</v>
      </c>
      <c r="F71" s="271">
        <v>7</v>
      </c>
      <c r="G71" s="270" t="s">
        <v>49</v>
      </c>
      <c r="H71" s="85" t="str">
        <f>+IF(AND(ISBLANK(F71),ISBLANK(G71)),"Introducir Meta e Resultado",IF(ISBLANK(F71),"Introducir Meta",IF(ISBLANK(G71),"Introducir Resultado",IF(G71&gt;=F71,"Meta Conseguida","Meta Non Conseguida"))))</f>
        <v>Meta Conseguida</v>
      </c>
      <c r="I71" s="3"/>
      <c r="J71" s="271">
        <v>7</v>
      </c>
      <c r="K71" s="270">
        <v>7.78</v>
      </c>
      <c r="L71" s="85" t="str">
        <f>+IF(AND(ISBLANK(J71),ISBLANK(K71)),"Introducir Meta e Resultado",IF(ISBLANK(J71),"Introducir Meta",IF(ISBLANK(K71),"Introducir Resultado",IF(K71&gt;=J71,"Meta Conseguida","Meta Non Conseguida"))))</f>
        <v>Meta Conseguida</v>
      </c>
      <c r="N71" s="271">
        <v>7</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99" t="s">
        <v>74</v>
      </c>
      <c r="B73" s="100" t="s">
        <v>75</v>
      </c>
      <c r="C73" s="100" t="s">
        <v>76</v>
      </c>
      <c r="D73" s="309" t="s">
        <v>343</v>
      </c>
      <c r="E73" s="367">
        <v>5</v>
      </c>
      <c r="F73" s="271"/>
      <c r="G73" s="270">
        <v>4.166666666666667</v>
      </c>
      <c r="H73" s="91" t="str">
        <f>+IF(AND(ISBLANK(F73),ISBLANK(G73)),"Introducir Meta e Resultado",IF(ISBLANK(F73),"Introducir Meta",IF(ISBLANK(G73),"Introducir Resultado",IF(G73&gt;=F73,"Meta Conseguida","Meta Non Conseguida"))))</f>
        <v>Introducir Meta</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63.75">
      <c r="A74" s="99" t="s">
        <v>344</v>
      </c>
      <c r="B74" s="100" t="s">
        <v>345</v>
      </c>
      <c r="C74" s="100" t="s">
        <v>318</v>
      </c>
      <c r="D74" s="317" t="s">
        <v>346</v>
      </c>
      <c r="E74" s="367">
        <v>5</v>
      </c>
      <c r="F74" s="271"/>
      <c r="G74" s="379" t="s">
        <v>49</v>
      </c>
      <c r="H74" s="85" t="str">
        <f>+IF(AND(ISBLANK(F74),ISBLANK(G74)),"Introducir Meta e Resultado",IF(ISBLANK(F74),"Introducir Meta",IF(ISBLANK(G74),"Introducir Resultado",IF(G74&gt;=F74,"Meta Conseguida","Meta Non Conseguida"))))</f>
        <v>Introducir Meta</v>
      </c>
      <c r="I74" s="3"/>
      <c r="J74" s="271"/>
      <c r="K74" s="234">
        <v>2</v>
      </c>
      <c r="L74" s="85" t="str">
        <f>+IF(AND(ISBLANK(J74),ISBLANK(K74)),"Introducir Meta e Resultado",IF(ISBLANK(J74),"Introducir Meta",IF(ISBLANK(K74),"Introducir Resultado",IF(K74&gt;=J74,"Meta Conseguida","Meta Non Conseguida"))))</f>
        <v>Introducir Meta</v>
      </c>
      <c r="N74" s="271">
        <v>4</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4</v>
      </c>
      <c r="H76" s="86" t="str">
        <f t="shared" ref="H76:H81" si="2">+IF(AND(ISBLANK(F76),ISBLANK(G76)),"Introducir Meta e Resultado",IF(ISBLANK(F76),"Introducir Meta",IF(ISBLANK(G76),"Introducir Resultado",IF(G76&gt;=F76,"Meta Conseguida","Meta Non Conseguida"))))</f>
        <v>Introducir Meta</v>
      </c>
      <c r="I76" s="565"/>
      <c r="J76" s="267"/>
      <c r="K76" s="435">
        <v>4</v>
      </c>
      <c r="L76" s="86" t="str">
        <f t="shared" ref="L76:L81" si="3">+IF(AND(ISBLANK(J76),ISBLANK(K76)),"Introducir Meta e Resultado",IF(ISBLANK(J76),"Introducir Meta",IF(ISBLANK(K76),"Introducir Resultado",IF(K76&gt;=J76,"Meta Conseguida","Meta Non Conseguida"))))</f>
        <v>Introducir Meta</v>
      </c>
      <c r="N76" s="267">
        <v>3.5</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v>3.9444444399999998</v>
      </c>
      <c r="H77" s="86" t="str">
        <f t="shared" si="2"/>
        <v>Introducir Meta</v>
      </c>
      <c r="I77" s="565"/>
      <c r="J77" s="267"/>
      <c r="K77" s="435">
        <v>4.125</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v>4.5</v>
      </c>
      <c r="H78" s="86" t="str">
        <f t="shared" si="2"/>
        <v>Introducir Meta</v>
      </c>
      <c r="I78" s="565"/>
      <c r="J78" s="267"/>
      <c r="K78" s="435">
        <v>5</v>
      </c>
      <c r="L78" s="86" t="str">
        <f t="shared" si="3"/>
        <v>Introducir Meta</v>
      </c>
      <c r="N78" s="267">
        <v>3.5</v>
      </c>
      <c r="O78" s="435"/>
      <c r="P78" s="86" t="str">
        <f t="shared" si="4"/>
        <v>Introducir Resultado</v>
      </c>
    </row>
    <row r="79" spans="1:16" ht="63.75">
      <c r="A79" s="56" t="s">
        <v>359</v>
      </c>
      <c r="B79" s="90" t="s">
        <v>360</v>
      </c>
      <c r="C79" s="63" t="s">
        <v>35</v>
      </c>
      <c r="D79" s="315" t="s">
        <v>361</v>
      </c>
      <c r="E79" s="365">
        <v>4</v>
      </c>
      <c r="F79" s="274"/>
      <c r="G79" s="435">
        <v>4</v>
      </c>
      <c r="H79" s="87" t="str">
        <f t="shared" si="2"/>
        <v>Introducir Meta</v>
      </c>
      <c r="I79" s="565"/>
      <c r="J79" s="274"/>
      <c r="K79" s="435">
        <v>4.5</v>
      </c>
      <c r="L79" s="87" t="str">
        <f t="shared" si="3"/>
        <v>Introducir Meta</v>
      </c>
      <c r="N79" s="274">
        <v>3.5</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v>4.67</v>
      </c>
      <c r="H81" s="85" t="str">
        <f t="shared" si="2"/>
        <v>Introducir Meta</v>
      </c>
      <c r="I81" s="3"/>
      <c r="J81" s="271"/>
      <c r="K81" s="234">
        <v>4.7699999999999996</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2</v>
      </c>
      <c r="H82" s="488" t="str">
        <f>+IF((G82+F82)=0,"Introducir Meta e Resultado",IF(COUNTA(G83:G86)=0,"Indicador Sen Resultados",IF(G82=0,"Ningunha Meta Alcanzada",IF(G82&gt;=F82,"Meta Totalmente Alcanzada",IF(G82&gt;0,"Meta Parcialmente Alcanzada")))))</f>
        <v>Meta Parcialmente Alcanzada</v>
      </c>
      <c r="I82" s="565"/>
      <c r="J82" s="498">
        <f>+COUNTA(J83:J86)</f>
        <v>3</v>
      </c>
      <c r="K82" s="497">
        <f>+COUNTIF(L83:L86,"Meta Conseguida")</f>
        <v>2</v>
      </c>
      <c r="L82" s="488" t="str">
        <f>+IF((K82+J82)=0,"Introducir Meta e Resultado",IF(COUNTA(K83:K86)=0,"Indicador Sen Resultados",IF(K82=0,"Ningunha Meta Alcanzada",IF(K82&gt;=J82,"Meta Totalmente Alcanzada",IF(K82&gt;0,"Meta Parcialmente Alcanzada")))))</f>
        <v>Meta Parcialmente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3.4</v>
      </c>
      <c r="H83" s="86" t="str">
        <f>+IF(AND(ISBLANK(F83),ISBLANK(G83)),"Introducir Meta e Resultado",IF(ISBLANK(F83),"Introducir Meta",IF(ISBLANK(G83),"Introducir Resultado",IF(G83&gt;=F83,"Meta Conseguida","Meta Non Conseguida"))))</f>
        <v>Meta Conseguida</v>
      </c>
      <c r="I83" s="565"/>
      <c r="J83" s="267">
        <v>3</v>
      </c>
      <c r="K83" s="435">
        <v>4.25</v>
      </c>
      <c r="L83" s="86" t="str">
        <f>+IF(AND(ISBLANK(J83),ISBLANK(K83)),"Introducir Meta e Resultado",IF(ISBLANK(J83),"Introducir Meta",IF(ISBLANK(K83),"Introducir Resultado",IF(K83&gt;=J83,"Meta Conseguida","Meta Non Conseguida"))))</f>
        <v>Meta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v>3.5</v>
      </c>
      <c r="G84" s="435">
        <v>3.9361702099999998</v>
      </c>
      <c r="H84" s="86" t="str">
        <f>+IF(AND(ISBLANK(F84),ISBLANK(G84)),"Introducir Meta e Resultado",IF(ISBLANK(F84),"Introducir Meta",IF(ISBLANK(G84),"Introducir Resultado",IF(G84&gt;=F84,"Meta Conseguida","Meta Non Conseguida"))))</f>
        <v>Meta Conseguida</v>
      </c>
      <c r="I84" s="565"/>
      <c r="J84" s="267">
        <v>3.5</v>
      </c>
      <c r="K84" s="435">
        <v>4.0217391304347823</v>
      </c>
      <c r="L84" s="86" t="str">
        <f>+IF(AND(ISBLANK(J84),ISBLANK(K84)),"Introducir Meta e Resultado",IF(ISBLANK(J84),"Introducir Meta",IF(ISBLANK(K84),"Introducir Resultado",IF(K84&gt;=J84,"Meta Conseguida","Meta Non Conseguida"))))</f>
        <v>Meta Conseguida</v>
      </c>
      <c r="N84" s="267">
        <v>3.5</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v>3.5</v>
      </c>
      <c r="G85" s="435">
        <v>3.4090909090909092</v>
      </c>
      <c r="H85" s="86" t="str">
        <f>+IF(AND(ISBLANK(F85),ISBLANK(G85)),"Introducir Meta e Resultado",IF(ISBLANK(F85),"Introducir Meta",IF(ISBLANK(G85),"Introducir Resultado",IF(G85&gt;=F85,"Meta Conseguida","Meta Non Conseguida"))))</f>
        <v>Meta Non Conseguida</v>
      </c>
      <c r="I85" s="565"/>
      <c r="J85" s="267">
        <v>3.5</v>
      </c>
      <c r="K85" s="435">
        <v>3.4</v>
      </c>
      <c r="L85" s="86" t="str">
        <f>+IF(AND(ISBLANK(J85),ISBLANK(K85)),"Introducir Meta e Resultado",IF(ISBLANK(J85),"Introducir Meta",IF(ISBLANK(K85),"Introducir Resultado",IF(K85&gt;=J85,"Meta Conseguida","Meta Non Conseguida"))))</f>
        <v>Meta Non Conseguida</v>
      </c>
      <c r="N85" s="267">
        <v>3.5</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4</v>
      </c>
      <c r="H86" s="86" t="str">
        <f>+IF(AND(ISBLANK(F86),ISBLANK(G86)),"Introducir Meta e Resultado",IF(ISBLANK(F86),"Introducir Meta",IF(ISBLANK(G86),"Introducir Resultado",IF(G86&gt;=F86,"Meta Conseguida","Meta Non Conseguida"))))</f>
        <v>Introducir Meta</v>
      </c>
      <c r="I86" s="565"/>
      <c r="J86" s="267"/>
      <c r="K86" s="435">
        <v>5</v>
      </c>
      <c r="L86" s="86" t="str">
        <f>+IF(AND(ISBLANK(J86),ISBLANK(K86)),"Introducir Meta e Resultado",IF(ISBLANK(J86),"Introducir Meta",IF(ISBLANK(K86),"Introducir Resultado",IF(K86&gt;=J86,"Meta Conseguida","Meta Non Conseguida"))))</f>
        <v>Introducir Meta</v>
      </c>
      <c r="N86" s="267">
        <v>4</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11</v>
      </c>
      <c r="H87" s="91" t="str">
        <f>+IF(ISBLANK(G87),"Introducir Resultado","Indicador Completado")</f>
        <v>Indicador Completado</v>
      </c>
      <c r="I87" s="3"/>
      <c r="J87" s="276" t="s">
        <v>49</v>
      </c>
      <c r="K87" s="277">
        <v>12</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13</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38"/>
      <c r="H93" s="86" t="str">
        <f t="shared" ref="H93:H97" si="5">+IF(AND(ISBLANK(F93),ISBLANK(G93)),"Introducir Meta e Resultado",IF(ISBLANK(F93),"Introducir Meta",IF(ISBLANK(G93),"Introducir Resultado",IF(G93&gt;=F93,"Meta Conseguida","Meta Non Conseguida"))))</f>
        <v>Introducir Resultado</v>
      </c>
      <c r="J93" s="427">
        <v>0.8</v>
      </c>
      <c r="K93" s="238"/>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0.05</v>
      </c>
      <c r="G94" s="238"/>
      <c r="H94" s="86" t="str">
        <f t="shared" si="5"/>
        <v>Introducir Resultado</v>
      </c>
      <c r="J94" s="427">
        <v>0.05</v>
      </c>
      <c r="K94" s="238"/>
      <c r="L94" s="86" t="str">
        <f t="shared" si="6"/>
        <v>Introducir Resultado</v>
      </c>
      <c r="N94" s="427">
        <v>0.05</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0.65</v>
      </c>
      <c r="G95" s="238"/>
      <c r="H95" s="86" t="str">
        <f t="shared" si="5"/>
        <v>Introducir Resultado</v>
      </c>
      <c r="J95" s="427">
        <v>0.65</v>
      </c>
      <c r="K95" s="238"/>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38"/>
      <c r="H96" s="86" t="str">
        <f t="shared" si="5"/>
        <v>Introducir Resultado</v>
      </c>
      <c r="J96" s="427">
        <v>0.8</v>
      </c>
      <c r="K96" s="238"/>
      <c r="L96" s="86" t="str">
        <f t="shared" si="6"/>
        <v>Introducir Resultado</v>
      </c>
      <c r="N96" s="427">
        <v>0.8</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0.7</v>
      </c>
      <c r="G97" s="240"/>
      <c r="H97" s="87" t="str">
        <f t="shared" si="5"/>
        <v>Introducir Resultado</v>
      </c>
      <c r="J97" s="502">
        <v>0.7</v>
      </c>
      <c r="K97" s="240"/>
      <c r="L97" s="87" t="str">
        <f t="shared" si="6"/>
        <v>Introducir Resultado</v>
      </c>
      <c r="N97" s="502">
        <v>1</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600-000000000000}"/>
  <mergeCells count="6">
    <mergeCell ref="N4:P4"/>
    <mergeCell ref="A2:H2"/>
    <mergeCell ref="A4:B4"/>
    <mergeCell ref="F4:H4"/>
    <mergeCell ref="C4:D4"/>
    <mergeCell ref="J4:L4"/>
  </mergeCells>
  <conditionalFormatting sqref="G1">
    <cfRule type="cellIs" dxfId="2292" priority="5543" operator="equal">
      <formula>0</formula>
    </cfRule>
    <cfRule type="cellIs" dxfId="2291" priority="5544" operator="lessThan">
      <formula>$F1</formula>
    </cfRule>
    <cfRule type="cellIs" dxfId="2290" priority="5545" operator="greaterThanOrEqual">
      <formula>$F1</formula>
    </cfRule>
  </conditionalFormatting>
  <conditionalFormatting sqref="G7">
    <cfRule type="cellIs" dxfId="2289" priority="889" operator="equal">
      <formula>0</formula>
    </cfRule>
    <cfRule type="cellIs" dxfId="2288" priority="890" operator="lessThan">
      <formula>F7</formula>
    </cfRule>
    <cfRule type="cellIs" dxfId="2287" priority="891" operator="greaterThanOrEqual">
      <formula>F7</formula>
    </cfRule>
  </conditionalFormatting>
  <conditionalFormatting sqref="G8">
    <cfRule type="cellIs" dxfId="2286" priority="532" operator="equal">
      <formula>0</formula>
    </cfRule>
    <cfRule type="cellIs" dxfId="2285" priority="533" operator="greaterThanOrEqual">
      <formula>F8</formula>
    </cfRule>
    <cfRule type="cellIs" dxfId="2284" priority="534" operator="lessThan">
      <formula>F8</formula>
    </cfRule>
  </conditionalFormatting>
  <conditionalFormatting sqref="G9">
    <cfRule type="cellIs" dxfId="2283" priority="875" operator="lessThan">
      <formula>F9</formula>
    </cfRule>
    <cfRule type="cellIs" dxfId="2282" priority="876" operator="greaterThanOrEqual">
      <formula>F9</formula>
    </cfRule>
  </conditionalFormatting>
  <conditionalFormatting sqref="G9:G11">
    <cfRule type="cellIs" dxfId="2281" priority="859" operator="equal">
      <formula>0</formula>
    </cfRule>
  </conditionalFormatting>
  <conditionalFormatting sqref="G10">
    <cfRule type="cellIs" dxfId="2280" priority="860" operator="lessThan">
      <formula>F10</formula>
    </cfRule>
    <cfRule type="cellIs" dxfId="2279" priority="861" operator="greaterThanOrEqual">
      <formula>F10</formula>
    </cfRule>
  </conditionalFormatting>
  <conditionalFormatting sqref="G11">
    <cfRule type="cellIs" dxfId="2278" priority="878" operator="lessThan">
      <formula>$F11</formula>
    </cfRule>
    <cfRule type="cellIs" dxfId="2277" priority="879" operator="greaterThanOrEqual">
      <formula>$F11</formula>
    </cfRule>
  </conditionalFormatting>
  <conditionalFormatting sqref="G12">
    <cfRule type="cellIs" dxfId="2276" priority="514" operator="equal">
      <formula>0</formula>
    </cfRule>
    <cfRule type="cellIs" dxfId="2275" priority="515" operator="greaterThanOrEqual">
      <formula>F12</formula>
    </cfRule>
    <cfRule type="cellIs" dxfId="2274" priority="516" operator="lessThan">
      <formula>F12</formula>
    </cfRule>
  </conditionalFormatting>
  <conditionalFormatting sqref="G13">
    <cfRule type="cellIs" dxfId="2273" priority="851" operator="lessThan">
      <formula>F13</formula>
    </cfRule>
    <cfRule type="cellIs" dxfId="2272" priority="852" operator="greaterThanOrEqual">
      <formula>F13</formula>
    </cfRule>
  </conditionalFormatting>
  <conditionalFormatting sqref="G13:G15">
    <cfRule type="cellIs" dxfId="2271" priority="12" operator="equal">
      <formula>0</formula>
    </cfRule>
  </conditionalFormatting>
  <conditionalFormatting sqref="G14">
    <cfRule type="cellIs" dxfId="2270" priority="848" operator="lessThan">
      <formula>F14</formula>
    </cfRule>
    <cfRule type="cellIs" dxfId="2269" priority="849" operator="greaterThanOrEqual">
      <formula>F14</formula>
    </cfRule>
  </conditionalFormatting>
  <conditionalFormatting sqref="G16">
    <cfRule type="cellIs" dxfId="2268" priority="496" operator="equal">
      <formula>0</formula>
    </cfRule>
    <cfRule type="cellIs" dxfId="2267" priority="497" operator="greaterThanOrEqual">
      <formula>F16</formula>
    </cfRule>
    <cfRule type="cellIs" dxfId="2266" priority="498" operator="lessThan">
      <formula>F16</formula>
    </cfRule>
  </conditionalFormatting>
  <conditionalFormatting sqref="G17">
    <cfRule type="cellIs" dxfId="2265" priority="872" operator="lessThan">
      <formula>F17</formula>
    </cfRule>
    <cfRule type="cellIs" dxfId="2264" priority="873" operator="greaterThanOrEqual">
      <formula>F17</formula>
    </cfRule>
  </conditionalFormatting>
  <conditionalFormatting sqref="G17:G18">
    <cfRule type="cellIs" dxfId="2263" priority="871" operator="equal">
      <formula>0</formula>
    </cfRule>
  </conditionalFormatting>
  <conditionalFormatting sqref="G18">
    <cfRule type="cellIs" dxfId="2262" priority="881" operator="lessThan">
      <formula>F18</formula>
    </cfRule>
    <cfRule type="cellIs" dxfId="2261" priority="882" operator="greaterThanOrEqual">
      <formula>F18</formula>
    </cfRule>
  </conditionalFormatting>
  <conditionalFormatting sqref="G20">
    <cfRule type="cellIs" dxfId="2260" priority="478" operator="equal">
      <formula>0</formula>
    </cfRule>
    <cfRule type="cellIs" dxfId="2259" priority="479" operator="greaterThanOrEqual">
      <formula>F20</formula>
    </cfRule>
    <cfRule type="cellIs" dxfId="2258" priority="480" operator="lessThan">
      <formula>F20</formula>
    </cfRule>
  </conditionalFormatting>
  <conditionalFormatting sqref="G21">
    <cfRule type="cellIs" dxfId="2257" priority="866" operator="lessThan">
      <formula>F21</formula>
    </cfRule>
    <cfRule type="cellIs" dxfId="2256" priority="867" operator="greaterThanOrEqual">
      <formula>F21</formula>
    </cfRule>
  </conditionalFormatting>
  <conditionalFormatting sqref="G21:G22">
    <cfRule type="cellIs" dxfId="2255" priority="862" operator="equal">
      <formula>0</formula>
    </cfRule>
  </conditionalFormatting>
  <conditionalFormatting sqref="G22">
    <cfRule type="cellIs" dxfId="2254" priority="863" operator="lessThan">
      <formula>F22</formula>
    </cfRule>
    <cfRule type="cellIs" dxfId="2253" priority="864" operator="greaterThanOrEqual">
      <formula>F22</formula>
    </cfRule>
  </conditionalFormatting>
  <conditionalFormatting sqref="G24">
    <cfRule type="cellIs" dxfId="2252" priority="460" operator="equal">
      <formula>0</formula>
    </cfRule>
    <cfRule type="cellIs" dxfId="2251" priority="461" operator="greaterThanOrEqual">
      <formula>F24</formula>
    </cfRule>
    <cfRule type="cellIs" dxfId="2250" priority="462" operator="lessThan">
      <formula>F24</formula>
    </cfRule>
  </conditionalFormatting>
  <conditionalFormatting sqref="G25">
    <cfRule type="cellIs" dxfId="2249" priority="1852" operator="equal">
      <formula>0</formula>
    </cfRule>
    <cfRule type="cellIs" dxfId="2248" priority="1853" operator="lessThan">
      <formula>F25</formula>
    </cfRule>
    <cfRule type="cellIs" dxfId="2247" priority="1854" operator="greaterThanOrEqual">
      <formula>F25</formula>
    </cfRule>
  </conditionalFormatting>
  <conditionalFormatting sqref="G26">
    <cfRule type="cellIs" dxfId="2246" priority="1855" operator="equal">
      <formula>0</formula>
    </cfRule>
    <cfRule type="cellIs" dxfId="2245" priority="1856" operator="lessThanOrEqual">
      <formula>F26</formula>
    </cfRule>
    <cfRule type="cellIs" dxfId="2244" priority="1857" operator="greaterThan">
      <formula>F26</formula>
    </cfRule>
  </conditionalFormatting>
  <conditionalFormatting sqref="G27:G30">
    <cfRule type="cellIs" dxfId="2243" priority="1840" operator="equal">
      <formula>0</formula>
    </cfRule>
    <cfRule type="cellIs" dxfId="2242" priority="1841" operator="lessThan">
      <formula>$F27</formula>
    </cfRule>
    <cfRule type="cellIs" dxfId="2241" priority="1842" operator="greaterThanOrEqual">
      <formula>$F27</formula>
    </cfRule>
  </conditionalFormatting>
  <conditionalFormatting sqref="G32:G33">
    <cfRule type="cellIs" dxfId="2240" priority="1945" operator="equal">
      <formula>0</formula>
    </cfRule>
    <cfRule type="cellIs" dxfId="2239" priority="1946" operator="lessThan">
      <formula>F32</formula>
    </cfRule>
    <cfRule type="cellIs" dxfId="2238" priority="1947" operator="greaterThanOrEqual">
      <formula>F32</formula>
    </cfRule>
  </conditionalFormatting>
  <conditionalFormatting sqref="G33">
    <cfRule type="cellIs" dxfId="2237" priority="1949" operator="lessThan">
      <formula>F33</formula>
    </cfRule>
    <cfRule type="cellIs" dxfId="2236" priority="1950" operator="greaterThanOrEqual">
      <formula>F33</formula>
    </cfRule>
  </conditionalFormatting>
  <conditionalFormatting sqref="G35:G36">
    <cfRule type="cellIs" dxfId="2235" priority="25" operator="equal">
      <formula>0</formula>
    </cfRule>
    <cfRule type="cellIs" dxfId="2234" priority="26" operator="lessThan">
      <formula>F35</formula>
    </cfRule>
    <cfRule type="cellIs" dxfId="2233" priority="27" operator="greaterThanOrEqual">
      <formula>F35</formula>
    </cfRule>
  </conditionalFormatting>
  <conditionalFormatting sqref="G37">
    <cfRule type="cellIs" dxfId="2232" priority="442" operator="equal">
      <formula>0</formula>
    </cfRule>
    <cfRule type="cellIs" dxfId="2231" priority="443" operator="lessThan">
      <formula>$R37</formula>
    </cfRule>
    <cfRule type="cellIs" dxfId="2230" priority="444" operator="greaterThanOrEqual">
      <formula>$R37</formula>
    </cfRule>
  </conditionalFormatting>
  <conditionalFormatting sqref="G38:G40">
    <cfRule type="cellIs" dxfId="2229" priority="1924" operator="equal">
      <formula>0</formula>
    </cfRule>
    <cfRule type="cellIs" dxfId="2228" priority="1925" operator="lessThan">
      <formula>F38</formula>
    </cfRule>
    <cfRule type="cellIs" dxfId="2227" priority="1926" operator="greaterThanOrEqual">
      <formula>F38</formula>
    </cfRule>
  </conditionalFormatting>
  <conditionalFormatting sqref="G46">
    <cfRule type="cellIs" dxfId="2226" priority="406" operator="equal">
      <formula>0</formula>
    </cfRule>
    <cfRule type="cellIs" dxfId="2225" priority="407" operator="lessThan">
      <formula>F46</formula>
    </cfRule>
    <cfRule type="cellIs" dxfId="2224" priority="408" operator="greaterThanOrEqual">
      <formula>F46</formula>
    </cfRule>
  </conditionalFormatting>
  <conditionalFormatting sqref="G47:G51">
    <cfRule type="cellIs" dxfId="2223" priority="88" operator="equal">
      <formula>0</formula>
    </cfRule>
    <cfRule type="cellIs" dxfId="2222" priority="89" operator="lessThan">
      <formula>F47</formula>
    </cfRule>
    <cfRule type="cellIs" dxfId="2221" priority="90" operator="greaterThanOrEqual">
      <formula>F47</formula>
    </cfRule>
  </conditionalFormatting>
  <conditionalFormatting sqref="G52:G53">
    <cfRule type="cellIs" dxfId="2220" priority="1918" operator="equal">
      <formula>0</formula>
    </cfRule>
    <cfRule type="cellIs" dxfId="2219" priority="1919" operator="lessThanOrEqual">
      <formula>F52</formula>
    </cfRule>
    <cfRule type="cellIs" dxfId="2218" priority="1920" operator="greaterThan">
      <formula>F52</formula>
    </cfRule>
  </conditionalFormatting>
  <conditionalFormatting sqref="G54">
    <cfRule type="cellIs" dxfId="2217" priority="388" operator="equal">
      <formula>0</formula>
    </cfRule>
    <cfRule type="cellIs" dxfId="2216" priority="389" operator="lessThan">
      <formula>F54</formula>
    </cfRule>
    <cfRule type="cellIs" dxfId="2215" priority="390" operator="greaterThanOrEqual">
      <formula>F54</formula>
    </cfRule>
  </conditionalFormatting>
  <conditionalFormatting sqref="G55:G58">
    <cfRule type="cellIs" dxfId="2214" priority="127" operator="equal">
      <formula>0</formula>
    </cfRule>
    <cfRule type="cellIs" dxfId="2213" priority="128" operator="lessThan">
      <formula>F55</formula>
    </cfRule>
    <cfRule type="cellIs" dxfId="2212" priority="129" operator="greaterThanOrEqual">
      <formula>F55</formula>
    </cfRule>
  </conditionalFormatting>
  <conditionalFormatting sqref="G59">
    <cfRule type="cellIs" dxfId="2211" priority="370" operator="equal">
      <formula>0</formula>
    </cfRule>
    <cfRule type="cellIs" dxfId="2210" priority="371" operator="lessThan">
      <formula>F59</formula>
    </cfRule>
    <cfRule type="cellIs" dxfId="2209" priority="372" operator="greaterThanOrEqual">
      <formula>F59</formula>
    </cfRule>
  </conditionalFormatting>
  <conditionalFormatting sqref="G60:G63">
    <cfRule type="cellIs" dxfId="2208" priority="164" operator="lessThan">
      <formula>F60</formula>
    </cfRule>
    <cfRule type="cellIs" dxfId="2207" priority="165" operator="greaterThanOrEqual">
      <formula>F60</formula>
    </cfRule>
  </conditionalFormatting>
  <conditionalFormatting sqref="G60:G64">
    <cfRule type="cellIs" dxfId="2206" priority="163" operator="equal">
      <formula>0</formula>
    </cfRule>
  </conditionalFormatting>
  <conditionalFormatting sqref="G64">
    <cfRule type="cellIs" dxfId="2205" priority="1958" operator="lessThan">
      <formula>F64</formula>
    </cfRule>
    <cfRule type="cellIs" dxfId="2204" priority="1959" operator="greaterThanOrEqual">
      <formula>F64</formula>
    </cfRule>
  </conditionalFormatting>
  <conditionalFormatting sqref="G65">
    <cfRule type="cellIs" dxfId="2203" priority="352" operator="equal">
      <formula>0</formula>
    </cfRule>
    <cfRule type="cellIs" dxfId="2202" priority="353" operator="lessThan">
      <formula>F65</formula>
    </cfRule>
    <cfRule type="cellIs" dxfId="2201" priority="354" operator="greaterThanOrEqual">
      <formula>F65</formula>
    </cfRule>
  </conditionalFormatting>
  <conditionalFormatting sqref="G66:G69">
    <cfRule type="cellIs" dxfId="2200" priority="199" operator="equal">
      <formula>0</formula>
    </cfRule>
    <cfRule type="cellIs" dxfId="2199" priority="200" operator="lessThan">
      <formula>F66</formula>
    </cfRule>
    <cfRule type="cellIs" dxfId="2198" priority="201" operator="greaterThanOrEqual">
      <formula>F66</formula>
    </cfRule>
  </conditionalFormatting>
  <conditionalFormatting sqref="G71">
    <cfRule type="cellIs" dxfId="2197" priority="1674" operator="equal">
      <formula>0</formula>
    </cfRule>
    <cfRule type="cellIs" dxfId="2196" priority="1675" operator="lessThan">
      <formula>F71</formula>
    </cfRule>
    <cfRule type="cellIs" dxfId="2195" priority="1676" operator="greaterThanOrEqual">
      <formula>F71</formula>
    </cfRule>
  </conditionalFormatting>
  <conditionalFormatting sqref="G73">
    <cfRule type="cellIs" dxfId="2194" priority="1672" operator="lessThan">
      <formula>F73</formula>
    </cfRule>
    <cfRule type="cellIs" dxfId="2193" priority="1673" operator="greaterThanOrEqual">
      <formula>F73</formula>
    </cfRule>
  </conditionalFormatting>
  <conditionalFormatting sqref="G73:G74">
    <cfRule type="cellIs" dxfId="2192" priority="1668" operator="equal">
      <formula>0</formula>
    </cfRule>
  </conditionalFormatting>
  <conditionalFormatting sqref="G74">
    <cfRule type="cellIs" dxfId="2191" priority="1669" operator="lessThan">
      <formula>F74</formula>
    </cfRule>
    <cfRule type="cellIs" dxfId="2190" priority="1670" operator="greaterThanOrEqual">
      <formula>F74</formula>
    </cfRule>
  </conditionalFormatting>
  <conditionalFormatting sqref="G75">
    <cfRule type="cellIs" dxfId="2189" priority="334" operator="equal">
      <formula>0</formula>
    </cfRule>
    <cfRule type="cellIs" dxfId="2188" priority="335" operator="lessThan">
      <formula>F75</formula>
    </cfRule>
    <cfRule type="cellIs" dxfId="2187" priority="336" operator="greaterThanOrEqual">
      <formula>F75</formula>
    </cfRule>
  </conditionalFormatting>
  <conditionalFormatting sqref="G76:G79">
    <cfRule type="cellIs" dxfId="2186" priority="236" operator="lessThan">
      <formula>F76</formula>
    </cfRule>
    <cfRule type="cellIs" dxfId="2185" priority="237" operator="greaterThanOrEqual">
      <formula>F76</formula>
    </cfRule>
  </conditionalFormatting>
  <conditionalFormatting sqref="G76:G81">
    <cfRule type="cellIs" dxfId="2184" priority="235" operator="equal">
      <formula>0</formula>
    </cfRule>
  </conditionalFormatting>
  <conditionalFormatting sqref="G80">
    <cfRule type="cellIs" dxfId="2183" priority="1678" operator="lessThan">
      <formula>F80</formula>
    </cfRule>
    <cfRule type="cellIs" dxfId="2182" priority="1679" operator="greaterThanOrEqual">
      <formula>F80</formula>
    </cfRule>
  </conditionalFormatting>
  <conditionalFormatting sqref="G81">
    <cfRule type="cellIs" dxfId="2181" priority="1666" operator="lessThan">
      <formula>F81</formula>
    </cfRule>
    <cfRule type="cellIs" dxfId="2180" priority="1667" operator="greaterThanOrEqual">
      <formula>F81</formula>
    </cfRule>
  </conditionalFormatting>
  <conditionalFormatting sqref="G82">
    <cfRule type="cellIs" dxfId="2179" priority="316" operator="equal">
      <formula>0</formula>
    </cfRule>
    <cfRule type="cellIs" dxfId="2178" priority="317" operator="lessThan">
      <formula>F82</formula>
    </cfRule>
    <cfRule type="cellIs" dxfId="2177" priority="318" operator="greaterThanOrEqual">
      <formula>F82</formula>
    </cfRule>
  </conditionalFormatting>
  <conditionalFormatting sqref="G83:G86">
    <cfRule type="cellIs" dxfId="2176" priority="271" operator="equal">
      <formula>0</formula>
    </cfRule>
    <cfRule type="cellIs" dxfId="2175" priority="272" operator="lessThan">
      <formula>F83</formula>
    </cfRule>
    <cfRule type="cellIs" dxfId="2174" priority="273" operator="greaterThanOrEqual">
      <formula>F83</formula>
    </cfRule>
  </conditionalFormatting>
  <conditionalFormatting sqref="G92">
    <cfRule type="cellIs" dxfId="2173" priority="43" operator="equal">
      <formula>0</formula>
    </cfRule>
    <cfRule type="cellIs" dxfId="2172" priority="44" operator="lessThan">
      <formula>F92</formula>
    </cfRule>
    <cfRule type="cellIs" dxfId="2171" priority="45" operator="greaterThanOrEqual">
      <formula>F92</formula>
    </cfRule>
  </conditionalFormatting>
  <conditionalFormatting sqref="G93:G97 K93:K97 O93:O97">
    <cfRule type="cellIs" dxfId="2170" priority="55" operator="equal">
      <formula>0</formula>
    </cfRule>
    <cfRule type="cellIs" dxfId="2169" priority="56" operator="lessThan">
      <formula>F93</formula>
    </cfRule>
    <cfRule type="cellIs" dxfId="2168" priority="57" operator="greaterThanOrEqual">
      <formula>F93</formula>
    </cfRule>
  </conditionalFormatting>
  <conditionalFormatting sqref="H7">
    <cfRule type="cellIs" dxfId="2167" priority="541" operator="equal">
      <formula>"Introducir resultado"</formula>
    </cfRule>
    <cfRule type="cellIs" dxfId="2166" priority="542" operator="equal">
      <formula>"Meta Conseguida"</formula>
    </cfRule>
    <cfRule type="cellIs" dxfId="2165" priority="543" operator="equal">
      <formula>"Meta non Conseguida"</formula>
    </cfRule>
  </conditionalFormatting>
  <conditionalFormatting sqref="H8">
    <cfRule type="cellIs" dxfId="2164" priority="523" operator="equal">
      <formula>"Meta Totalmente Alcanzada"</formula>
    </cfRule>
    <cfRule type="cellIs" dxfId="2163" priority="524" operator="equal">
      <formula>"Meta Parcialmente Alcanzada"</formula>
    </cfRule>
    <cfRule type="cellIs" dxfId="2162" priority="525" operator="equal">
      <formula>"Ningunha Meta Alcanzada"</formula>
    </cfRule>
  </conditionalFormatting>
  <conditionalFormatting sqref="H9:H10">
    <cfRule type="cellIs" dxfId="2161" priority="829" operator="equal">
      <formula>"Introducir resultado"</formula>
    </cfRule>
    <cfRule type="cellIs" dxfId="2160" priority="830" operator="equal">
      <formula>"Meta Conseguida"</formula>
    </cfRule>
    <cfRule type="cellIs" dxfId="2159" priority="831" operator="equal">
      <formula>"Meta non Conseguida"</formula>
    </cfRule>
  </conditionalFormatting>
  <conditionalFormatting sqref="H12">
    <cfRule type="cellIs" dxfId="2158" priority="505" operator="equal">
      <formula>"Meta Totalmente Alcanzada"</formula>
    </cfRule>
    <cfRule type="cellIs" dxfId="2157" priority="506" operator="equal">
      <formula>"Meta Parcialmente Alcanzada"</formula>
    </cfRule>
    <cfRule type="cellIs" dxfId="2156" priority="507" operator="equal">
      <formula>"Ningunha Meta Alcanzada"</formula>
    </cfRule>
  </conditionalFormatting>
  <conditionalFormatting sqref="H13:H14">
    <cfRule type="cellIs" dxfId="2155" priority="824" operator="equal">
      <formula>"Meta Conseguida"</formula>
    </cfRule>
    <cfRule type="cellIs" dxfId="2154" priority="825" operator="equal">
      <formula>"Meta non Conseguida"</formula>
    </cfRule>
  </conditionalFormatting>
  <conditionalFormatting sqref="H13:H15">
    <cfRule type="cellIs" dxfId="2153" priority="9" operator="equal">
      <formula>"Introducir resultado"</formula>
    </cfRule>
  </conditionalFormatting>
  <conditionalFormatting sqref="H15">
    <cfRule type="cellIs" dxfId="2152" priority="10" operator="equal">
      <formula>"Resultado Introducido"</formula>
    </cfRule>
    <cfRule type="cellIs" dxfId="2151" priority="11" operator="equal">
      <formula>"Meta no Conseguida"</formula>
    </cfRule>
  </conditionalFormatting>
  <conditionalFormatting sqref="H16">
    <cfRule type="cellIs" dxfId="2150" priority="487" operator="equal">
      <formula>"Meta Totalmente Alcanzada"</formula>
    </cfRule>
    <cfRule type="cellIs" dxfId="2149" priority="488" operator="equal">
      <formula>"Meta Parcialmente Alcanzada"</formula>
    </cfRule>
    <cfRule type="cellIs" dxfId="2148" priority="489" operator="equal">
      <formula>"Ningunha Meta Alcanzada"</formula>
    </cfRule>
  </conditionalFormatting>
  <conditionalFormatting sqref="H17:H18">
    <cfRule type="cellIs" dxfId="2147" priority="813" operator="equal">
      <formula>"Introducir resultado"</formula>
    </cfRule>
    <cfRule type="cellIs" dxfId="2146" priority="814" operator="equal">
      <formula>"Meta Conseguida"</formula>
    </cfRule>
    <cfRule type="cellIs" dxfId="2145" priority="815" operator="equal">
      <formula>"Meta non Conseguida"</formula>
    </cfRule>
  </conditionalFormatting>
  <conditionalFormatting sqref="H20">
    <cfRule type="cellIs" dxfId="2144" priority="469" operator="equal">
      <formula>"Meta Totalmente Alcanzada"</formula>
    </cfRule>
    <cfRule type="cellIs" dxfId="2143" priority="470" operator="equal">
      <formula>"Meta Parcialmente Alcanzada"</formula>
    </cfRule>
    <cfRule type="cellIs" dxfId="2142" priority="471" operator="equal">
      <formula>"Ningunha Meta Alcanzada"</formula>
    </cfRule>
  </conditionalFormatting>
  <conditionalFormatting sqref="H21:H22">
    <cfRule type="cellIs" dxfId="2141" priority="807" operator="equal">
      <formula>"Introducir resultado"</formula>
    </cfRule>
    <cfRule type="cellIs" dxfId="2140" priority="808" operator="equal">
      <formula>"Meta Conseguida"</formula>
    </cfRule>
    <cfRule type="cellIs" dxfId="2139" priority="809" operator="equal">
      <formula>"Meta non Conseguida"</formula>
    </cfRule>
  </conditionalFormatting>
  <conditionalFormatting sqref="H24">
    <cfRule type="cellIs" dxfId="2138" priority="445" operator="equal">
      <formula>"Meta Totalmente Alcanzada"</formula>
    </cfRule>
    <cfRule type="cellIs" dxfId="2137" priority="446" operator="equal">
      <formula>"Meta Parcialmente Alcanzada"</formula>
    </cfRule>
    <cfRule type="cellIs" dxfId="2136" priority="447" operator="equal">
      <formula>"Ningunha Meta Alcanzada"</formula>
    </cfRule>
  </conditionalFormatting>
  <conditionalFormatting sqref="H25:H30">
    <cfRule type="cellIs" dxfId="2135" priority="1710" operator="equal">
      <formula>"Introducir resultado"</formula>
    </cfRule>
    <cfRule type="cellIs" dxfId="2134" priority="1711" operator="equal">
      <formula>"Meta Conseguida"</formula>
    </cfRule>
    <cfRule type="cellIs" dxfId="2133" priority="1712" operator="equal">
      <formula>"Meta non Conseguida"</formula>
    </cfRule>
  </conditionalFormatting>
  <conditionalFormatting sqref="H32:H33">
    <cfRule type="cellIs" dxfId="2132" priority="1707" operator="equal">
      <formula>"Introducir resultado"</formula>
    </cfRule>
    <cfRule type="cellIs" dxfId="2131" priority="1708" operator="equal">
      <formula>"Meta Conseguida"</formula>
    </cfRule>
    <cfRule type="cellIs" dxfId="2130" priority="1709" operator="equal">
      <formula>"Meta non Conseguida"</formula>
    </cfRule>
  </conditionalFormatting>
  <conditionalFormatting sqref="H35:H36">
    <cfRule type="cellIs" dxfId="2129" priority="1716" operator="equal">
      <formula>"Introducir resultado"</formula>
    </cfRule>
    <cfRule type="cellIs" dxfId="2128" priority="1717" operator="equal">
      <formula>"Meta Conseguida"</formula>
    </cfRule>
    <cfRule type="cellIs" dxfId="2127" priority="1718" operator="equal">
      <formula>"Meta non Conseguida"</formula>
    </cfRule>
  </conditionalFormatting>
  <conditionalFormatting sqref="H37">
    <cfRule type="cellIs" dxfId="2126" priority="433" operator="equal">
      <formula>"Meta Totalmente Alcanzada"</formula>
    </cfRule>
    <cfRule type="cellIs" dxfId="2125" priority="434" operator="equal">
      <formula>"Meta Parcialmente Alcanzada"</formula>
    </cfRule>
    <cfRule type="cellIs" dxfId="2124" priority="435" operator="equal">
      <formula>"Ningunha Meta Alcanzada"</formula>
    </cfRule>
  </conditionalFormatting>
  <conditionalFormatting sqref="H38:H40">
    <cfRule type="cellIs" dxfId="2123" priority="1927" operator="equal">
      <formula>"Introducir resultado"</formula>
    </cfRule>
    <cfRule type="cellIs" dxfId="2122" priority="1928" operator="equal">
      <formula>"Meta Conseguida"</formula>
    </cfRule>
    <cfRule type="cellIs" dxfId="2121" priority="1929" operator="equal">
      <formula>"Meta non Conseguida"</formula>
    </cfRule>
  </conditionalFormatting>
  <conditionalFormatting sqref="H46">
    <cfRule type="cellIs" dxfId="2120" priority="397" operator="equal">
      <formula>"Meta Totalmente Alcanzada"</formula>
    </cfRule>
    <cfRule type="cellIs" dxfId="2119" priority="398" operator="equal">
      <formula>"Meta Parcialmente Alcanzada"</formula>
    </cfRule>
    <cfRule type="cellIs" dxfId="2118" priority="399" operator="equal">
      <formula>"Ningunha Meta Alcanzada"</formula>
    </cfRule>
  </conditionalFormatting>
  <conditionalFormatting sqref="H47">
    <cfRule type="cellIs" dxfId="2117" priority="2025" operator="equal">
      <formula>"Meta noN Conseguida"</formula>
    </cfRule>
  </conditionalFormatting>
  <conditionalFormatting sqref="H47:H53">
    <cfRule type="cellIs" dxfId="2116" priority="580" operator="equal">
      <formula>"Introducir resultado"</formula>
    </cfRule>
    <cfRule type="cellIs" dxfId="2115" priority="581" operator="equal">
      <formula>"Meta Conseguida"</formula>
    </cfRule>
  </conditionalFormatting>
  <conditionalFormatting sqref="H48:H53">
    <cfRule type="cellIs" dxfId="2114" priority="582" operator="equal">
      <formula>"Meta non Conseguida"</formula>
    </cfRule>
  </conditionalFormatting>
  <conditionalFormatting sqref="H54">
    <cfRule type="cellIs" dxfId="2113" priority="385" operator="equal">
      <formula>"Meta Totalmente Alcanzada"</formula>
    </cfRule>
    <cfRule type="cellIs" dxfId="2112" priority="386" operator="equal">
      <formula>"Meta Parcialmente Alcanzada"</formula>
    </cfRule>
    <cfRule type="cellIs" dxfId="2111" priority="387" operator="equal">
      <formula>"Ningunha Meta Alcanzada"</formula>
    </cfRule>
  </conditionalFormatting>
  <conditionalFormatting sqref="H55:H58">
    <cfRule type="cellIs" dxfId="2110" priority="1975" operator="equal">
      <formula>"Introducir resultado"</formula>
    </cfRule>
    <cfRule type="cellIs" dxfId="2109" priority="1976" operator="equal">
      <formula>"Meta Conseguida"</formula>
    </cfRule>
    <cfRule type="cellIs" dxfId="2108" priority="1977" operator="equal">
      <formula>"Meta non Conseguida"</formula>
    </cfRule>
  </conditionalFormatting>
  <conditionalFormatting sqref="H59">
    <cfRule type="cellIs" dxfId="2107" priority="367" operator="equal">
      <formula>"Meta Totalmente Alcanzada"</formula>
    </cfRule>
    <cfRule type="cellIs" dxfId="2106" priority="368" operator="equal">
      <formula>"Meta Parcialmente Alcanzada"</formula>
    </cfRule>
    <cfRule type="cellIs" dxfId="2105" priority="369" operator="equal">
      <formula>"Ningunha Meta Alcanzada"</formula>
    </cfRule>
  </conditionalFormatting>
  <conditionalFormatting sqref="H60:H64">
    <cfRule type="cellIs" dxfId="2104" priority="1701" operator="equal">
      <formula>"Introducir resultado"</formula>
    </cfRule>
    <cfRule type="cellIs" dxfId="2103" priority="1702" operator="equal">
      <formula>"Meta Conseguida"</formula>
    </cfRule>
    <cfRule type="cellIs" dxfId="2102" priority="1703" operator="equal">
      <formula>"Meta non Conseguida"</formula>
    </cfRule>
  </conditionalFormatting>
  <conditionalFormatting sqref="H65">
    <cfRule type="cellIs" dxfId="2101" priority="349" operator="equal">
      <formula>"Meta Totalmente Alcanzada"</formula>
    </cfRule>
    <cfRule type="cellIs" dxfId="2100" priority="350" operator="equal">
      <formula>"Meta Parcialmente Alcanzada"</formula>
    </cfRule>
    <cfRule type="cellIs" dxfId="2099" priority="351" operator="equal">
      <formula>"Ningunha Meta Alcanzada"</formula>
    </cfRule>
  </conditionalFormatting>
  <conditionalFormatting sqref="H66:H69">
    <cfRule type="cellIs" dxfId="2098" priority="1916" operator="equal">
      <formula>"Meta Conseguida"</formula>
    </cfRule>
    <cfRule type="cellIs" dxfId="2097" priority="1917" operator="equal">
      <formula>"Meta non Conseguida"</formula>
    </cfRule>
  </conditionalFormatting>
  <conditionalFormatting sqref="H66:H74">
    <cfRule type="cellIs" dxfId="2096" priority="1686" operator="equal">
      <formula>"Introducir resultado"</formula>
    </cfRule>
  </conditionalFormatting>
  <conditionalFormatting sqref="H70">
    <cfRule type="cellIs" dxfId="2095" priority="1699" operator="equal">
      <formula>"Indicador Completado"</formula>
    </cfRule>
    <cfRule type="cellIs" dxfId="2094" priority="1700" operator="equal">
      <formula>"Meta no Conseguida"</formula>
    </cfRule>
  </conditionalFormatting>
  <conditionalFormatting sqref="H71">
    <cfRule type="cellIs" dxfId="2093" priority="1693" operator="equal">
      <formula>"Meta Conseguida"</formula>
    </cfRule>
    <cfRule type="cellIs" dxfId="2092" priority="1694" operator="equal">
      <formula>"Meta non Conseguida"</formula>
    </cfRule>
  </conditionalFormatting>
  <conditionalFormatting sqref="H72">
    <cfRule type="cellIs" dxfId="2091" priority="1696" operator="equal">
      <formula>"Indicador Completado"</formula>
    </cfRule>
    <cfRule type="cellIs" dxfId="2090" priority="1697" operator="equal">
      <formula>"Meta no Conseguida"</formula>
    </cfRule>
  </conditionalFormatting>
  <conditionalFormatting sqref="H73:H74">
    <cfRule type="cellIs" dxfId="2089" priority="1687" operator="equal">
      <formula>"Meta Conseguida"</formula>
    </cfRule>
    <cfRule type="cellIs" dxfId="2088" priority="1688" operator="equal">
      <formula>"Meta non Conseguida"</formula>
    </cfRule>
  </conditionalFormatting>
  <conditionalFormatting sqref="H75">
    <cfRule type="cellIs" dxfId="2087" priority="331" operator="equal">
      <formula>"Meta Totalmente Alcanzada"</formula>
    </cfRule>
    <cfRule type="cellIs" dxfId="2086" priority="332" operator="equal">
      <formula>"Meta Parcialmente Alcanzada"</formula>
    </cfRule>
    <cfRule type="cellIs" dxfId="2085" priority="333" operator="equal">
      <formula>"Ningunha Meta Alcanzada"</formula>
    </cfRule>
  </conditionalFormatting>
  <conditionalFormatting sqref="H76:H81">
    <cfRule type="cellIs" dxfId="2084" priority="1680" operator="equal">
      <formula>"Introducir resultado"</formula>
    </cfRule>
    <cfRule type="cellIs" dxfId="2083" priority="1681" operator="equal">
      <formula>"Meta Conseguida"</formula>
    </cfRule>
    <cfRule type="cellIs" dxfId="2082" priority="1682" operator="equal">
      <formula>"Meta non Conseguida"</formula>
    </cfRule>
  </conditionalFormatting>
  <conditionalFormatting sqref="H82">
    <cfRule type="cellIs" dxfId="2081" priority="313" operator="equal">
      <formula>"Meta Totalmente Alcanzada"</formula>
    </cfRule>
    <cfRule type="cellIs" dxfId="2080" priority="314" operator="equal">
      <formula>"Meta Parcialmente Alcanzada"</formula>
    </cfRule>
    <cfRule type="cellIs" dxfId="2079" priority="315" operator="equal">
      <formula>"Ningunha Meta Alcanzada"</formula>
    </cfRule>
  </conditionalFormatting>
  <conditionalFormatting sqref="H83:H86">
    <cfRule type="cellIs" dxfId="2078" priority="1868" operator="equal">
      <formula>"Meta Conseguida"</formula>
    </cfRule>
    <cfRule type="cellIs" dxfId="2077" priority="1869" operator="equal">
      <formula>"Meta non Conseguida"</formula>
    </cfRule>
  </conditionalFormatting>
  <conditionalFormatting sqref="H83:H88">
    <cfRule type="cellIs" dxfId="2076" priority="1662" operator="equal">
      <formula>"Introducir resultado"</formula>
    </cfRule>
  </conditionalFormatting>
  <conditionalFormatting sqref="H87:H88">
    <cfRule type="cellIs" dxfId="2075" priority="1663" operator="equal">
      <formula>"Indicador Completado"</formula>
    </cfRule>
    <cfRule type="cellIs" dxfId="2074" priority="1664" operator="equal">
      <formula>"Meta no Conseguida"</formula>
    </cfRule>
  </conditionalFormatting>
  <conditionalFormatting sqref="H92">
    <cfRule type="cellIs" dxfId="2073" priority="40" operator="equal">
      <formula>"Meta Totalmente Alcanzada"</formula>
    </cfRule>
    <cfRule type="cellIs" dxfId="2072" priority="41" operator="equal">
      <formula>"Meta Parcialmente Alcanzada"</formula>
    </cfRule>
    <cfRule type="cellIs" dxfId="2071" priority="42" operator="equal">
      <formula>"Ningunha Meta Alcanzada"</formula>
    </cfRule>
  </conditionalFormatting>
  <conditionalFormatting sqref="H93:H97">
    <cfRule type="cellIs" dxfId="2070" priority="52" operator="equal">
      <formula>"Introducir resultado"</formula>
    </cfRule>
    <cfRule type="cellIs" dxfId="2069" priority="53" operator="equal">
      <formula>"Meta Conseguida"</formula>
    </cfRule>
    <cfRule type="cellIs" dxfId="2068" priority="54" operator="equal">
      <formula>"Meta non Conseguida"</formula>
    </cfRule>
  </conditionalFormatting>
  <conditionalFormatting sqref="K7">
    <cfRule type="cellIs" dxfId="2067" priority="804" operator="equal">
      <formula>0</formula>
    </cfRule>
    <cfRule type="cellIs" dxfId="2066" priority="805" operator="lessThan">
      <formula>J7</formula>
    </cfRule>
    <cfRule type="cellIs" dxfId="2065" priority="806" operator="greaterThanOrEqual">
      <formula>J7</formula>
    </cfRule>
  </conditionalFormatting>
  <conditionalFormatting sqref="K8">
    <cfRule type="cellIs" dxfId="2064" priority="529" operator="equal">
      <formula>0</formula>
    </cfRule>
    <cfRule type="cellIs" dxfId="2063" priority="530" operator="greaterThanOrEqual">
      <formula>J8</formula>
    </cfRule>
    <cfRule type="cellIs" dxfId="2062" priority="531" operator="lessThan">
      <formula>J8</formula>
    </cfRule>
  </conditionalFormatting>
  <conditionalFormatting sqref="K9">
    <cfRule type="cellIs" dxfId="2061" priority="793" operator="lessThan">
      <formula>J9</formula>
    </cfRule>
    <cfRule type="cellIs" dxfId="2060" priority="794" operator="greaterThanOrEqual">
      <formula>J9</formula>
    </cfRule>
  </conditionalFormatting>
  <conditionalFormatting sqref="K9:K11">
    <cfRule type="cellIs" dxfId="2059" priority="652" operator="equal">
      <formula>0</formula>
    </cfRule>
  </conditionalFormatting>
  <conditionalFormatting sqref="K10">
    <cfRule type="cellIs" dxfId="2058" priority="653" operator="lessThan">
      <formula>J10</formula>
    </cfRule>
    <cfRule type="cellIs" dxfId="2057" priority="654" operator="greaterThanOrEqual">
      <formula>J10</formula>
    </cfRule>
  </conditionalFormatting>
  <conditionalFormatting sqref="K11">
    <cfRule type="cellIs" dxfId="2056" priority="796" operator="lessThan">
      <formula>$F11</formula>
    </cfRule>
    <cfRule type="cellIs" dxfId="2055" priority="797" operator="greaterThanOrEqual">
      <formula>$F11</formula>
    </cfRule>
  </conditionalFormatting>
  <conditionalFormatting sqref="K12">
    <cfRule type="cellIs" dxfId="2054" priority="511" operator="equal">
      <formula>0</formula>
    </cfRule>
    <cfRule type="cellIs" dxfId="2053" priority="512" operator="greaterThanOrEqual">
      <formula>J12</formula>
    </cfRule>
    <cfRule type="cellIs" dxfId="2052" priority="513" operator="lessThan">
      <formula>J12</formula>
    </cfRule>
  </conditionalFormatting>
  <conditionalFormatting sqref="K13">
    <cfRule type="cellIs" dxfId="2051" priority="775" operator="lessThan">
      <formula>J13</formula>
    </cfRule>
    <cfRule type="cellIs" dxfId="2050" priority="776" operator="greaterThanOrEqual">
      <formula>J13</formula>
    </cfRule>
  </conditionalFormatting>
  <conditionalFormatting sqref="K13:K15">
    <cfRule type="cellIs" dxfId="2049" priority="2" operator="equal">
      <formula>0</formula>
    </cfRule>
  </conditionalFormatting>
  <conditionalFormatting sqref="K14">
    <cfRule type="cellIs" dxfId="2048" priority="659" operator="lessThan">
      <formula>J14</formula>
    </cfRule>
    <cfRule type="cellIs" dxfId="2047" priority="660" operator="greaterThanOrEqual">
      <formula>J14</formula>
    </cfRule>
  </conditionalFormatting>
  <conditionalFormatting sqref="K16">
    <cfRule type="cellIs" dxfId="2046" priority="493" operator="equal">
      <formula>0</formula>
    </cfRule>
    <cfRule type="cellIs" dxfId="2045" priority="494" operator="greaterThanOrEqual">
      <formula>J16</formula>
    </cfRule>
    <cfRule type="cellIs" dxfId="2044" priority="495" operator="lessThan">
      <formula>J16</formula>
    </cfRule>
  </conditionalFormatting>
  <conditionalFormatting sqref="K17">
    <cfRule type="cellIs" dxfId="2043" priority="790" operator="lessThan">
      <formula>J17</formula>
    </cfRule>
    <cfRule type="cellIs" dxfId="2042" priority="791" operator="greaterThanOrEqual">
      <formula>J17</formula>
    </cfRule>
  </conditionalFormatting>
  <conditionalFormatting sqref="K17:K18">
    <cfRule type="cellIs" dxfId="2041" priority="646" operator="equal">
      <formula>0</formula>
    </cfRule>
  </conditionalFormatting>
  <conditionalFormatting sqref="K18">
    <cfRule type="cellIs" dxfId="2040" priority="647" operator="lessThan">
      <formula>J18</formula>
    </cfRule>
    <cfRule type="cellIs" dxfId="2039" priority="648" operator="greaterThanOrEqual">
      <formula>J18</formula>
    </cfRule>
  </conditionalFormatting>
  <conditionalFormatting sqref="K20">
    <cfRule type="cellIs" dxfId="2038" priority="475" operator="equal">
      <formula>0</formula>
    </cfRule>
    <cfRule type="cellIs" dxfId="2037" priority="476" operator="greaterThanOrEqual">
      <formula>J20</formula>
    </cfRule>
    <cfRule type="cellIs" dxfId="2036" priority="477" operator="lessThan">
      <formula>J20</formula>
    </cfRule>
  </conditionalFormatting>
  <conditionalFormatting sqref="K21">
    <cfRule type="cellIs" dxfId="2035" priority="784" operator="lessThan">
      <formula>J21</formula>
    </cfRule>
    <cfRule type="cellIs" dxfId="2034" priority="785" operator="greaterThanOrEqual">
      <formula>J21</formula>
    </cfRule>
  </conditionalFormatting>
  <conditionalFormatting sqref="K21:K22">
    <cfRule type="cellIs" dxfId="2033" priority="640" operator="equal">
      <formula>0</formula>
    </cfRule>
  </conditionalFormatting>
  <conditionalFormatting sqref="K22">
    <cfRule type="cellIs" dxfId="2032" priority="641" operator="lessThan">
      <formula>J22</formula>
    </cfRule>
    <cfRule type="cellIs" dxfId="2031" priority="642" operator="greaterThanOrEqual">
      <formula>J22</formula>
    </cfRule>
  </conditionalFormatting>
  <conditionalFormatting sqref="K24">
    <cfRule type="cellIs" dxfId="2030" priority="457" operator="equal">
      <formula>0</formula>
    </cfRule>
    <cfRule type="cellIs" dxfId="2029" priority="458" operator="greaterThanOrEqual">
      <formula>J24</formula>
    </cfRule>
    <cfRule type="cellIs" dxfId="2028" priority="459" operator="lessThan">
      <formula>J24</formula>
    </cfRule>
  </conditionalFormatting>
  <conditionalFormatting sqref="K25">
    <cfRule type="cellIs" dxfId="2027" priority="1470" operator="equal">
      <formula>0</formula>
    </cfRule>
    <cfRule type="cellIs" dxfId="2026" priority="1471" operator="lessThan">
      <formula>J25</formula>
    </cfRule>
    <cfRule type="cellIs" dxfId="2025" priority="1472" operator="greaterThanOrEqual">
      <formula>J25</formula>
    </cfRule>
  </conditionalFormatting>
  <conditionalFormatting sqref="K26">
    <cfRule type="cellIs" dxfId="2024" priority="1473" operator="equal">
      <formula>0</formula>
    </cfRule>
    <cfRule type="cellIs" dxfId="2023" priority="1474" operator="lessThanOrEqual">
      <formula>J26</formula>
    </cfRule>
    <cfRule type="cellIs" dxfId="2022" priority="1475" operator="greaterThan">
      <formula>J26</formula>
    </cfRule>
  </conditionalFormatting>
  <conditionalFormatting sqref="K27:K30">
    <cfRule type="cellIs" dxfId="2021" priority="1458" operator="equal">
      <formula>0</formula>
    </cfRule>
    <cfRule type="cellIs" dxfId="2020" priority="1459" operator="lessThan">
      <formula>$F27</formula>
    </cfRule>
    <cfRule type="cellIs" dxfId="2019" priority="1460" operator="greaterThanOrEqual">
      <formula>$F27</formula>
    </cfRule>
  </conditionalFormatting>
  <conditionalFormatting sqref="K32:K33">
    <cfRule type="cellIs" dxfId="2018" priority="22" operator="equal">
      <formula>0</formula>
    </cfRule>
    <cfRule type="cellIs" dxfId="2017" priority="23" operator="lessThan">
      <formula>J32</formula>
    </cfRule>
    <cfRule type="cellIs" dxfId="2016" priority="24" operator="greaterThanOrEqual">
      <formula>J32</formula>
    </cfRule>
  </conditionalFormatting>
  <conditionalFormatting sqref="K35:K36">
    <cfRule type="cellIs" dxfId="2015" priority="19" operator="equal">
      <formula>0</formula>
    </cfRule>
    <cfRule type="cellIs" dxfId="2014" priority="20" operator="lessThan">
      <formula>J35</formula>
    </cfRule>
    <cfRule type="cellIs" dxfId="2013" priority="21" operator="greaterThanOrEqual">
      <formula>J35</formula>
    </cfRule>
  </conditionalFormatting>
  <conditionalFormatting sqref="K37">
    <cfRule type="cellIs" dxfId="2012" priority="439" operator="equal">
      <formula>0</formula>
    </cfRule>
    <cfRule type="cellIs" dxfId="2011" priority="440" operator="lessThan">
      <formula>$R37</formula>
    </cfRule>
    <cfRule type="cellIs" dxfId="2010" priority="441" operator="greaterThanOrEqual">
      <formula>$R37</formula>
    </cfRule>
  </conditionalFormatting>
  <conditionalFormatting sqref="K38:K40">
    <cfRule type="cellIs" dxfId="2009" priority="1542" operator="equal">
      <formula>0</formula>
    </cfRule>
    <cfRule type="cellIs" dxfId="2008" priority="1543" operator="lessThan">
      <formula>J38</formula>
    </cfRule>
    <cfRule type="cellIs" dxfId="2007" priority="1544" operator="greaterThanOrEqual">
      <formula>J38</formula>
    </cfRule>
  </conditionalFormatting>
  <conditionalFormatting sqref="K46">
    <cfRule type="cellIs" dxfId="2006" priority="403" operator="equal">
      <formula>0</formula>
    </cfRule>
    <cfRule type="cellIs" dxfId="2005" priority="404" operator="lessThan">
      <formula>J46</formula>
    </cfRule>
    <cfRule type="cellIs" dxfId="2004" priority="405" operator="greaterThanOrEqual">
      <formula>J46</formula>
    </cfRule>
  </conditionalFormatting>
  <conditionalFormatting sqref="K47:K51">
    <cfRule type="cellIs" dxfId="2003" priority="73" operator="equal">
      <formula>0</formula>
    </cfRule>
    <cfRule type="cellIs" dxfId="2002" priority="74" operator="lessThan">
      <formula>J47</formula>
    </cfRule>
    <cfRule type="cellIs" dxfId="2001" priority="75" operator="greaterThanOrEqual">
      <formula>J47</formula>
    </cfRule>
  </conditionalFormatting>
  <conditionalFormatting sqref="K52:K53">
    <cfRule type="cellIs" dxfId="2000" priority="556" operator="equal">
      <formula>0</formula>
    </cfRule>
    <cfRule type="cellIs" dxfId="1999" priority="557" operator="lessThanOrEqual">
      <formula>J52</formula>
    </cfRule>
    <cfRule type="cellIs" dxfId="1998" priority="558" operator="greaterThan">
      <formula>J52</formula>
    </cfRule>
  </conditionalFormatting>
  <conditionalFormatting sqref="K54">
    <cfRule type="cellIs" dxfId="1997" priority="382" operator="equal">
      <formula>0</formula>
    </cfRule>
    <cfRule type="cellIs" dxfId="1996" priority="383" operator="lessThan">
      <formula>J54</formula>
    </cfRule>
    <cfRule type="cellIs" dxfId="1995" priority="384" operator="greaterThanOrEqual">
      <formula>J54</formula>
    </cfRule>
  </conditionalFormatting>
  <conditionalFormatting sqref="K55:K58">
    <cfRule type="cellIs" dxfId="1994" priority="115" operator="equal">
      <formula>0</formula>
    </cfRule>
    <cfRule type="cellIs" dxfId="1993" priority="116" operator="lessThan">
      <formula>J55</formula>
    </cfRule>
    <cfRule type="cellIs" dxfId="1992" priority="117" operator="greaterThanOrEqual">
      <formula>J55</formula>
    </cfRule>
  </conditionalFormatting>
  <conditionalFormatting sqref="K59">
    <cfRule type="cellIs" dxfId="1991" priority="364" operator="equal">
      <formula>0</formula>
    </cfRule>
    <cfRule type="cellIs" dxfId="1990" priority="365" operator="lessThan">
      <formula>J59</formula>
    </cfRule>
    <cfRule type="cellIs" dxfId="1989" priority="366" operator="greaterThanOrEqual">
      <formula>J59</formula>
    </cfRule>
  </conditionalFormatting>
  <conditionalFormatting sqref="K60:K63">
    <cfRule type="cellIs" dxfId="1988" priority="152" operator="lessThan">
      <formula>J60</formula>
    </cfRule>
    <cfRule type="cellIs" dxfId="1987" priority="153" operator="greaterThanOrEqual">
      <formula>J60</formula>
    </cfRule>
  </conditionalFormatting>
  <conditionalFormatting sqref="K60:K64">
    <cfRule type="cellIs" dxfId="1986" priority="151" operator="equal">
      <formula>0</formula>
    </cfRule>
  </conditionalFormatting>
  <conditionalFormatting sqref="K64">
    <cfRule type="cellIs" dxfId="1985" priority="1576" operator="lessThan">
      <formula>J64</formula>
    </cfRule>
    <cfRule type="cellIs" dxfId="1984" priority="1577" operator="greaterThanOrEqual">
      <formula>J64</formula>
    </cfRule>
  </conditionalFormatting>
  <conditionalFormatting sqref="K65">
    <cfRule type="cellIs" dxfId="1983" priority="346" operator="equal">
      <formula>0</formula>
    </cfRule>
    <cfRule type="cellIs" dxfId="1982" priority="347" operator="lessThan">
      <formula>J65</formula>
    </cfRule>
    <cfRule type="cellIs" dxfId="1981" priority="348" operator="greaterThanOrEqual">
      <formula>J65</formula>
    </cfRule>
  </conditionalFormatting>
  <conditionalFormatting sqref="K66:K69">
    <cfRule type="cellIs" dxfId="1980" priority="187" operator="equal">
      <formula>0</formula>
    </cfRule>
    <cfRule type="cellIs" dxfId="1979" priority="188" operator="lessThan">
      <formula>J66</formula>
    </cfRule>
    <cfRule type="cellIs" dxfId="1978" priority="189" operator="greaterThanOrEqual">
      <formula>J66</formula>
    </cfRule>
  </conditionalFormatting>
  <conditionalFormatting sqref="K71">
    <cfRule type="cellIs" dxfId="1977" priority="562" operator="equal">
      <formula>0</formula>
    </cfRule>
    <cfRule type="cellIs" dxfId="1976" priority="563" operator="lessThan">
      <formula>J71</formula>
    </cfRule>
    <cfRule type="cellIs" dxfId="1975" priority="564" operator="greaterThanOrEqual">
      <formula>J71</formula>
    </cfRule>
  </conditionalFormatting>
  <conditionalFormatting sqref="K73:K74">
    <cfRule type="cellIs" dxfId="1974" priority="1286" operator="equal">
      <formula>0</formula>
    </cfRule>
    <cfRule type="cellIs" dxfId="1973" priority="1287" operator="lessThan">
      <formula>J73</formula>
    </cfRule>
    <cfRule type="cellIs" dxfId="1972" priority="1288" operator="greaterThanOrEqual">
      <formula>J73</formula>
    </cfRule>
  </conditionalFormatting>
  <conditionalFormatting sqref="K75">
    <cfRule type="cellIs" dxfId="1971" priority="328" operator="equal">
      <formula>0</formula>
    </cfRule>
    <cfRule type="cellIs" dxfId="1970" priority="329" operator="lessThan">
      <formula>J75</formula>
    </cfRule>
    <cfRule type="cellIs" dxfId="1969" priority="330" operator="greaterThanOrEqual">
      <formula>J75</formula>
    </cfRule>
  </conditionalFormatting>
  <conditionalFormatting sqref="K76:K79">
    <cfRule type="cellIs" dxfId="1968" priority="224" operator="lessThan">
      <formula>J76</formula>
    </cfRule>
    <cfRule type="cellIs" dxfId="1967" priority="225" operator="greaterThanOrEqual">
      <formula>J76</formula>
    </cfRule>
  </conditionalFormatting>
  <conditionalFormatting sqref="K76:K81">
    <cfRule type="cellIs" dxfId="1966" priority="223" operator="equal">
      <formula>0</formula>
    </cfRule>
  </conditionalFormatting>
  <conditionalFormatting sqref="K80">
    <cfRule type="cellIs" dxfId="1965" priority="1296" operator="lessThan">
      <formula>J80</formula>
    </cfRule>
    <cfRule type="cellIs" dxfId="1964" priority="1297" operator="greaterThanOrEqual">
      <formula>J80</formula>
    </cfRule>
  </conditionalFormatting>
  <conditionalFormatting sqref="K81">
    <cfRule type="cellIs" dxfId="1963" priority="1284" operator="lessThan">
      <formula>J81</formula>
    </cfRule>
    <cfRule type="cellIs" dxfId="1962" priority="1285" operator="greaterThanOrEqual">
      <formula>J81</formula>
    </cfRule>
  </conditionalFormatting>
  <conditionalFormatting sqref="K82">
    <cfRule type="cellIs" dxfId="1961" priority="310" operator="equal">
      <formula>0</formula>
    </cfRule>
    <cfRule type="cellIs" dxfId="1960" priority="311" operator="lessThan">
      <formula>J82</formula>
    </cfRule>
    <cfRule type="cellIs" dxfId="1959" priority="312" operator="greaterThanOrEqual">
      <formula>J82</formula>
    </cfRule>
  </conditionalFormatting>
  <conditionalFormatting sqref="K83:K86">
    <cfRule type="cellIs" dxfId="1958" priority="259" operator="equal">
      <formula>0</formula>
    </cfRule>
    <cfRule type="cellIs" dxfId="1957" priority="260" operator="lessThan">
      <formula>J83</formula>
    </cfRule>
    <cfRule type="cellIs" dxfId="1956" priority="261" operator="greaterThanOrEqual">
      <formula>J83</formula>
    </cfRule>
  </conditionalFormatting>
  <conditionalFormatting sqref="K92">
    <cfRule type="cellIs" dxfId="1955" priority="37" operator="equal">
      <formula>0</formula>
    </cfRule>
    <cfRule type="cellIs" dxfId="1954" priority="38" operator="lessThan">
      <formula>J92</formula>
    </cfRule>
    <cfRule type="cellIs" dxfId="1953" priority="39" operator="greaterThanOrEqual">
      <formula>J92</formula>
    </cfRule>
  </conditionalFormatting>
  <conditionalFormatting sqref="L7">
    <cfRule type="cellIs" dxfId="1952" priority="538" operator="equal">
      <formula>"Introducir resultado"</formula>
    </cfRule>
    <cfRule type="cellIs" dxfId="1951" priority="539" operator="equal">
      <formula>"Meta Conseguida"</formula>
    </cfRule>
    <cfRule type="cellIs" dxfId="1950" priority="540" operator="equal">
      <formula>"Meta non Conseguida"</formula>
    </cfRule>
  </conditionalFormatting>
  <conditionalFormatting sqref="L8">
    <cfRule type="cellIs" dxfId="1949" priority="520" operator="equal">
      <formula>"Meta Totalmente Alcanzada"</formula>
    </cfRule>
    <cfRule type="cellIs" dxfId="1948" priority="521" operator="equal">
      <formula>"Meta Parcialmente Alcanzada"</formula>
    </cfRule>
    <cfRule type="cellIs" dxfId="1947" priority="522" operator="equal">
      <formula>"Ningunha Meta Alcanzada"</formula>
    </cfRule>
  </conditionalFormatting>
  <conditionalFormatting sqref="L9:L10">
    <cfRule type="cellIs" dxfId="1946" priority="756" operator="equal">
      <formula>"Introducir resultado"</formula>
    </cfRule>
    <cfRule type="cellIs" dxfId="1945" priority="757" operator="equal">
      <formula>"Meta Conseguida"</formula>
    </cfRule>
    <cfRule type="cellIs" dxfId="1944" priority="758" operator="equal">
      <formula>"Meta non Conseguida"</formula>
    </cfRule>
  </conditionalFormatting>
  <conditionalFormatting sqref="L12">
    <cfRule type="cellIs" dxfId="1943" priority="502" operator="equal">
      <formula>"Meta Totalmente Alcanzada"</formula>
    </cfRule>
    <cfRule type="cellIs" dxfId="1942" priority="503" operator="equal">
      <formula>"Meta Parcialmente Alcanzada"</formula>
    </cfRule>
    <cfRule type="cellIs" dxfId="1941" priority="504" operator="equal">
      <formula>"Ningunha Meta Alcanzada"</formula>
    </cfRule>
  </conditionalFormatting>
  <conditionalFormatting sqref="L13:L14">
    <cfRule type="cellIs" dxfId="1940" priority="751" operator="equal">
      <formula>"Meta Conseguida"</formula>
    </cfRule>
    <cfRule type="cellIs" dxfId="1939" priority="752" operator="equal">
      <formula>"Meta non Conseguida"</formula>
    </cfRule>
  </conditionalFormatting>
  <conditionalFormatting sqref="L13:L15">
    <cfRule type="cellIs" dxfId="1938" priority="6" operator="equal">
      <formula>"Introducir resultado"</formula>
    </cfRule>
  </conditionalFormatting>
  <conditionalFormatting sqref="L15">
    <cfRule type="cellIs" dxfId="1937" priority="7" operator="equal">
      <formula>"Resultado Introducido"</formula>
    </cfRule>
    <cfRule type="cellIs" dxfId="1936" priority="8" operator="equal">
      <formula>"Meta no Conseguida"</formula>
    </cfRule>
  </conditionalFormatting>
  <conditionalFormatting sqref="L16">
    <cfRule type="cellIs" dxfId="1935" priority="484" operator="equal">
      <formula>"Meta Totalmente Alcanzada"</formula>
    </cfRule>
    <cfRule type="cellIs" dxfId="1934" priority="485" operator="equal">
      <formula>"Meta Parcialmente Alcanzada"</formula>
    </cfRule>
    <cfRule type="cellIs" dxfId="1933" priority="486" operator="equal">
      <formula>"Ningunha Meta Alcanzada"</formula>
    </cfRule>
  </conditionalFormatting>
  <conditionalFormatting sqref="L17:L18">
    <cfRule type="cellIs" dxfId="1932" priority="740" operator="equal">
      <formula>"Introducir resultado"</formula>
    </cfRule>
    <cfRule type="cellIs" dxfId="1931" priority="741" operator="equal">
      <formula>"Meta Conseguida"</formula>
    </cfRule>
    <cfRule type="cellIs" dxfId="1930" priority="742" operator="equal">
      <formula>"Meta non Conseguida"</formula>
    </cfRule>
  </conditionalFormatting>
  <conditionalFormatting sqref="L20">
    <cfRule type="cellIs" dxfId="1929" priority="466" operator="equal">
      <formula>"Meta Totalmente Alcanzada"</formula>
    </cfRule>
    <cfRule type="cellIs" dxfId="1928" priority="467" operator="equal">
      <formula>"Meta Parcialmente Alcanzada"</formula>
    </cfRule>
    <cfRule type="cellIs" dxfId="1927" priority="468" operator="equal">
      <formula>"Ningunha Meta Alcanzada"</formula>
    </cfRule>
  </conditionalFormatting>
  <conditionalFormatting sqref="L21:L22">
    <cfRule type="cellIs" dxfId="1926" priority="734" operator="equal">
      <formula>"Introducir resultado"</formula>
    </cfRule>
    <cfRule type="cellIs" dxfId="1925" priority="735" operator="equal">
      <formula>"Meta Conseguida"</formula>
    </cfRule>
    <cfRule type="cellIs" dxfId="1924" priority="736" operator="equal">
      <formula>"Meta non Conseguida"</formula>
    </cfRule>
  </conditionalFormatting>
  <conditionalFormatting sqref="L24">
    <cfRule type="cellIs" dxfId="1923" priority="448" operator="equal">
      <formula>"Meta Totalmente Alcanzada"</formula>
    </cfRule>
    <cfRule type="cellIs" dxfId="1922" priority="449" operator="equal">
      <formula>"Meta Parcialmente Alcanzada"</formula>
    </cfRule>
    <cfRule type="cellIs" dxfId="1921" priority="450" operator="equal">
      <formula>"Ningunha Meta Alcanzada"</formula>
    </cfRule>
  </conditionalFormatting>
  <conditionalFormatting sqref="L25:L30">
    <cfRule type="cellIs" dxfId="1920" priority="1328" operator="equal">
      <formula>"Introducir resultado"</formula>
    </cfRule>
    <cfRule type="cellIs" dxfId="1919" priority="1329" operator="equal">
      <formula>"Meta Conseguida"</formula>
    </cfRule>
    <cfRule type="cellIs" dxfId="1918" priority="1330" operator="equal">
      <formula>"Meta non Conseguida"</formula>
    </cfRule>
  </conditionalFormatting>
  <conditionalFormatting sqref="L32:L33">
    <cfRule type="cellIs" dxfId="1917" priority="1325" operator="equal">
      <formula>"Introducir resultado"</formula>
    </cfRule>
    <cfRule type="cellIs" dxfId="1916" priority="1326" operator="equal">
      <formula>"Meta Conseguida"</formula>
    </cfRule>
    <cfRule type="cellIs" dxfId="1915" priority="1327" operator="equal">
      <formula>"Meta non Conseguida"</formula>
    </cfRule>
  </conditionalFormatting>
  <conditionalFormatting sqref="L35:L36">
    <cfRule type="cellIs" dxfId="1914" priority="1334" operator="equal">
      <formula>"Introducir resultado"</formula>
    </cfRule>
    <cfRule type="cellIs" dxfId="1913" priority="1335" operator="equal">
      <formula>"Meta Conseguida"</formula>
    </cfRule>
    <cfRule type="cellIs" dxfId="1912" priority="1336" operator="equal">
      <formula>"Meta non Conseguida"</formula>
    </cfRule>
  </conditionalFormatting>
  <conditionalFormatting sqref="L37">
    <cfRule type="cellIs" dxfId="1911" priority="430" operator="equal">
      <formula>"Meta Totalmente Alcanzada"</formula>
    </cfRule>
    <cfRule type="cellIs" dxfId="1910" priority="431" operator="equal">
      <formula>"Meta Parcialmente Alcanzada"</formula>
    </cfRule>
    <cfRule type="cellIs" dxfId="1909" priority="432" operator="equal">
      <formula>"Ningunha Meta Alcanzada"</formula>
    </cfRule>
  </conditionalFormatting>
  <conditionalFormatting sqref="L38:L40">
    <cfRule type="cellIs" dxfId="1908" priority="1545" operator="equal">
      <formula>"Introducir resultado"</formula>
    </cfRule>
    <cfRule type="cellIs" dxfId="1907" priority="1546" operator="equal">
      <formula>"Meta Conseguida"</formula>
    </cfRule>
    <cfRule type="cellIs" dxfId="1906" priority="1547" operator="equal">
      <formula>"Meta non Conseguida"</formula>
    </cfRule>
  </conditionalFormatting>
  <conditionalFormatting sqref="L46">
    <cfRule type="cellIs" dxfId="1905" priority="394" operator="equal">
      <formula>"Meta Totalmente Alcanzada"</formula>
    </cfRule>
    <cfRule type="cellIs" dxfId="1904" priority="395" operator="equal">
      <formula>"Meta Parcialmente Alcanzada"</formula>
    </cfRule>
    <cfRule type="cellIs" dxfId="1903" priority="396" operator="equal">
      <formula>"Ningunha Meta Alcanzada"</formula>
    </cfRule>
  </conditionalFormatting>
  <conditionalFormatting sqref="L47">
    <cfRule type="cellIs" dxfId="1902" priority="1643" operator="equal">
      <formula>"Meta noN Conseguida"</formula>
    </cfRule>
  </conditionalFormatting>
  <conditionalFormatting sqref="L47:L53">
    <cfRule type="cellIs" dxfId="1901" priority="574" operator="equal">
      <formula>"Introducir resultado"</formula>
    </cfRule>
    <cfRule type="cellIs" dxfId="1900" priority="575" operator="equal">
      <formula>"Meta Conseguida"</formula>
    </cfRule>
  </conditionalFormatting>
  <conditionalFormatting sqref="L48:L53">
    <cfRule type="cellIs" dxfId="1899" priority="576" operator="equal">
      <formula>"Meta non Conseguida"</formula>
    </cfRule>
  </conditionalFormatting>
  <conditionalFormatting sqref="L54">
    <cfRule type="cellIs" dxfId="1898" priority="379" operator="equal">
      <formula>"Meta Totalmente Alcanzada"</formula>
    </cfRule>
    <cfRule type="cellIs" dxfId="1897" priority="380" operator="equal">
      <formula>"Meta Parcialmente Alcanzada"</formula>
    </cfRule>
    <cfRule type="cellIs" dxfId="1896" priority="381" operator="equal">
      <formula>"Ningunha Meta Alcanzada"</formula>
    </cfRule>
  </conditionalFormatting>
  <conditionalFormatting sqref="L55:L58">
    <cfRule type="cellIs" dxfId="1895" priority="1593" operator="equal">
      <formula>"Introducir resultado"</formula>
    </cfRule>
    <cfRule type="cellIs" dxfId="1894" priority="1594" operator="equal">
      <formula>"Meta Conseguida"</formula>
    </cfRule>
    <cfRule type="cellIs" dxfId="1893" priority="1595" operator="equal">
      <formula>"Meta non Conseguida"</formula>
    </cfRule>
  </conditionalFormatting>
  <conditionalFormatting sqref="L59">
    <cfRule type="cellIs" dxfId="1892" priority="361" operator="equal">
      <formula>"Meta Totalmente Alcanzada"</formula>
    </cfRule>
    <cfRule type="cellIs" dxfId="1891" priority="362" operator="equal">
      <formula>"Meta Parcialmente Alcanzada"</formula>
    </cfRule>
    <cfRule type="cellIs" dxfId="1890" priority="363" operator="equal">
      <formula>"Ningunha Meta Alcanzada"</formula>
    </cfRule>
  </conditionalFormatting>
  <conditionalFormatting sqref="L60:L64">
    <cfRule type="cellIs" dxfId="1889" priority="1319" operator="equal">
      <formula>"Introducir resultado"</formula>
    </cfRule>
    <cfRule type="cellIs" dxfId="1888" priority="1320" operator="equal">
      <formula>"Meta Conseguida"</formula>
    </cfRule>
    <cfRule type="cellIs" dxfId="1887" priority="1321" operator="equal">
      <formula>"Meta non Conseguida"</formula>
    </cfRule>
  </conditionalFormatting>
  <conditionalFormatting sqref="L65">
    <cfRule type="cellIs" dxfId="1886" priority="343" operator="equal">
      <formula>"Meta Totalmente Alcanzada"</formula>
    </cfRule>
    <cfRule type="cellIs" dxfId="1885" priority="344" operator="equal">
      <formula>"Meta Parcialmente Alcanzada"</formula>
    </cfRule>
    <cfRule type="cellIs" dxfId="1884" priority="345" operator="equal">
      <formula>"Ningunha Meta Alcanzada"</formula>
    </cfRule>
  </conditionalFormatting>
  <conditionalFormatting sqref="L66:L69">
    <cfRule type="cellIs" dxfId="1883" priority="1534" operator="equal">
      <formula>"Meta Conseguida"</formula>
    </cfRule>
    <cfRule type="cellIs" dxfId="1882" priority="1535" operator="equal">
      <formula>"Meta non Conseguida"</formula>
    </cfRule>
  </conditionalFormatting>
  <conditionalFormatting sqref="L66:L74">
    <cfRule type="cellIs" dxfId="1881" priority="1304" operator="equal">
      <formula>"Introducir resultado"</formula>
    </cfRule>
  </conditionalFormatting>
  <conditionalFormatting sqref="L70">
    <cfRule type="cellIs" dxfId="1880" priority="1317" operator="equal">
      <formula>"Indicador Completado"</formula>
    </cfRule>
    <cfRule type="cellIs" dxfId="1879" priority="1318" operator="equal">
      <formula>"Meta no Conseguida"</formula>
    </cfRule>
  </conditionalFormatting>
  <conditionalFormatting sqref="L71">
    <cfRule type="cellIs" dxfId="1878" priority="1311" operator="equal">
      <formula>"Meta Conseguida"</formula>
    </cfRule>
    <cfRule type="cellIs" dxfId="1877" priority="1312" operator="equal">
      <formula>"Meta non Conseguida"</formula>
    </cfRule>
  </conditionalFormatting>
  <conditionalFormatting sqref="L72">
    <cfRule type="cellIs" dxfId="1876" priority="1314" operator="equal">
      <formula>"Indicador Completado"</formula>
    </cfRule>
    <cfRule type="cellIs" dxfId="1875" priority="1315" operator="equal">
      <formula>"Meta no Conseguida"</formula>
    </cfRule>
  </conditionalFormatting>
  <conditionalFormatting sqref="L73:L74">
    <cfRule type="cellIs" dxfId="1874" priority="1305" operator="equal">
      <formula>"Meta Conseguida"</formula>
    </cfRule>
    <cfRule type="cellIs" dxfId="1873" priority="1306" operator="equal">
      <formula>"Meta non Conseguida"</formula>
    </cfRule>
  </conditionalFormatting>
  <conditionalFormatting sqref="L75">
    <cfRule type="cellIs" dxfId="1872" priority="325" operator="equal">
      <formula>"Meta Totalmente Alcanzada"</formula>
    </cfRule>
    <cfRule type="cellIs" dxfId="1871" priority="326" operator="equal">
      <formula>"Meta Parcialmente Alcanzada"</formula>
    </cfRule>
    <cfRule type="cellIs" dxfId="1870" priority="327" operator="equal">
      <formula>"Ningunha Meta Alcanzada"</formula>
    </cfRule>
  </conditionalFormatting>
  <conditionalFormatting sqref="L76:L81">
    <cfRule type="cellIs" dxfId="1869" priority="1298" operator="equal">
      <formula>"Introducir resultado"</formula>
    </cfRule>
    <cfRule type="cellIs" dxfId="1868" priority="1299" operator="equal">
      <formula>"Meta Conseguida"</formula>
    </cfRule>
    <cfRule type="cellIs" dxfId="1867" priority="1300" operator="equal">
      <formula>"Meta non Conseguida"</formula>
    </cfRule>
  </conditionalFormatting>
  <conditionalFormatting sqref="L82">
    <cfRule type="cellIs" dxfId="1866" priority="307" operator="equal">
      <formula>"Meta Totalmente Alcanzada"</formula>
    </cfRule>
    <cfRule type="cellIs" dxfId="1865" priority="308" operator="equal">
      <formula>"Meta Parcialmente Alcanzada"</formula>
    </cfRule>
    <cfRule type="cellIs" dxfId="1864" priority="309" operator="equal">
      <formula>"Ningunha Meta Alcanzada"</formula>
    </cfRule>
  </conditionalFormatting>
  <conditionalFormatting sqref="L83:L86">
    <cfRule type="cellIs" dxfId="1863" priority="1486" operator="equal">
      <formula>"Meta Conseguida"</formula>
    </cfRule>
    <cfRule type="cellIs" dxfId="1862" priority="1487" operator="equal">
      <formula>"Meta non Conseguida"</formula>
    </cfRule>
  </conditionalFormatting>
  <conditionalFormatting sqref="L83:L88">
    <cfRule type="cellIs" dxfId="1861" priority="1280" operator="equal">
      <formula>"Introducir resultado"</formula>
    </cfRule>
  </conditionalFormatting>
  <conditionalFormatting sqref="L87:L88">
    <cfRule type="cellIs" dxfId="1860" priority="1281" operator="equal">
      <formula>"Indicador Completado"</formula>
    </cfRule>
    <cfRule type="cellIs" dxfId="1859" priority="1282" operator="equal">
      <formula>"Meta no Conseguida"</formula>
    </cfRule>
  </conditionalFormatting>
  <conditionalFormatting sqref="L92">
    <cfRule type="cellIs" dxfId="1858" priority="34" operator="equal">
      <formula>"Meta Totalmente Alcanzada"</formula>
    </cfRule>
    <cfRule type="cellIs" dxfId="1857" priority="35" operator="equal">
      <formula>"Meta Parcialmente Alcanzada"</formula>
    </cfRule>
    <cfRule type="cellIs" dxfId="1856" priority="36" operator="equal">
      <formula>"Ningunha Meta Alcanzada"</formula>
    </cfRule>
  </conditionalFormatting>
  <conditionalFormatting sqref="L93:L97">
    <cfRule type="cellIs" dxfId="1855" priority="49" operator="equal">
      <formula>"Introducir resultado"</formula>
    </cfRule>
    <cfRule type="cellIs" dxfId="1854" priority="50" operator="equal">
      <formula>"Meta Conseguida"</formula>
    </cfRule>
    <cfRule type="cellIs" dxfId="1853" priority="51" operator="equal">
      <formula>"Meta non Conseguida"</formula>
    </cfRule>
  </conditionalFormatting>
  <conditionalFormatting sqref="O7">
    <cfRule type="cellIs" dxfId="1852" priority="731" operator="equal">
      <formula>0</formula>
    </cfRule>
    <cfRule type="cellIs" dxfId="1851" priority="732" operator="lessThan">
      <formula>N7</formula>
    </cfRule>
    <cfRule type="cellIs" dxfId="1850" priority="733" operator="greaterThanOrEqual">
      <formula>N7</formula>
    </cfRule>
  </conditionalFormatting>
  <conditionalFormatting sqref="O8">
    <cfRule type="cellIs" dxfId="1849" priority="526" operator="equal">
      <formula>0</formula>
    </cfRule>
    <cfRule type="cellIs" dxfId="1848" priority="527" operator="greaterThanOrEqual">
      <formula>N8</formula>
    </cfRule>
    <cfRule type="cellIs" dxfId="1847" priority="528" operator="lessThan">
      <formula>N8</formula>
    </cfRule>
  </conditionalFormatting>
  <conditionalFormatting sqref="O9">
    <cfRule type="cellIs" dxfId="1846" priority="720" operator="lessThan">
      <formula>N9</formula>
    </cfRule>
    <cfRule type="cellIs" dxfId="1845" priority="721" operator="greaterThanOrEqual">
      <formula>N9</formula>
    </cfRule>
  </conditionalFormatting>
  <conditionalFormatting sqref="O9:O11">
    <cfRule type="cellIs" dxfId="1844" priority="649" operator="equal">
      <formula>0</formula>
    </cfRule>
  </conditionalFormatting>
  <conditionalFormatting sqref="O10">
    <cfRule type="cellIs" dxfId="1843" priority="650" operator="lessThan">
      <formula>N10</formula>
    </cfRule>
    <cfRule type="cellIs" dxfId="1842" priority="651" operator="greaterThanOrEqual">
      <formula>N10</formula>
    </cfRule>
  </conditionalFormatting>
  <conditionalFormatting sqref="O11">
    <cfRule type="cellIs" dxfId="1841" priority="723" operator="lessThan">
      <formula>$F11</formula>
    </cfRule>
    <cfRule type="cellIs" dxfId="1840" priority="724" operator="greaterThanOrEqual">
      <formula>$F11</formula>
    </cfRule>
  </conditionalFormatting>
  <conditionalFormatting sqref="O12">
    <cfRule type="cellIs" dxfId="1839" priority="508" operator="equal">
      <formula>0</formula>
    </cfRule>
    <cfRule type="cellIs" dxfId="1838" priority="509" operator="greaterThanOrEqual">
      <formula>N12</formula>
    </cfRule>
    <cfRule type="cellIs" dxfId="1837" priority="510" operator="lessThan">
      <formula>N12</formula>
    </cfRule>
  </conditionalFormatting>
  <conditionalFormatting sqref="O13">
    <cfRule type="cellIs" dxfId="1836" priority="702" operator="lessThan">
      <formula>N13</formula>
    </cfRule>
    <cfRule type="cellIs" dxfId="1835" priority="703" operator="greaterThanOrEqual">
      <formula>N13</formula>
    </cfRule>
  </conditionalFormatting>
  <conditionalFormatting sqref="O13:O15">
    <cfRule type="cellIs" dxfId="1834" priority="1" operator="equal">
      <formula>0</formula>
    </cfRule>
  </conditionalFormatting>
  <conditionalFormatting sqref="O14">
    <cfRule type="cellIs" dxfId="1833" priority="656" operator="lessThan">
      <formula>N14</formula>
    </cfRule>
    <cfRule type="cellIs" dxfId="1832" priority="657" operator="greaterThanOrEqual">
      <formula>N14</formula>
    </cfRule>
  </conditionalFormatting>
  <conditionalFormatting sqref="O16">
    <cfRule type="cellIs" dxfId="1831" priority="490" operator="equal">
      <formula>0</formula>
    </cfRule>
    <cfRule type="cellIs" dxfId="1830" priority="491" operator="greaterThanOrEqual">
      <formula>N16</formula>
    </cfRule>
    <cfRule type="cellIs" dxfId="1829" priority="492" operator="lessThan">
      <formula>N16</formula>
    </cfRule>
  </conditionalFormatting>
  <conditionalFormatting sqref="O17">
    <cfRule type="cellIs" dxfId="1828" priority="717" operator="lessThan">
      <formula>N17</formula>
    </cfRule>
    <cfRule type="cellIs" dxfId="1827" priority="718" operator="greaterThanOrEqual">
      <formula>N17</formula>
    </cfRule>
  </conditionalFormatting>
  <conditionalFormatting sqref="O17:O18">
    <cfRule type="cellIs" dxfId="1826" priority="643" operator="equal">
      <formula>0</formula>
    </cfRule>
  </conditionalFormatting>
  <conditionalFormatting sqref="O18">
    <cfRule type="cellIs" dxfId="1825" priority="644" operator="lessThan">
      <formula>N18</formula>
    </cfRule>
    <cfRule type="cellIs" dxfId="1824" priority="645" operator="greaterThanOrEqual">
      <formula>N18</formula>
    </cfRule>
  </conditionalFormatting>
  <conditionalFormatting sqref="O20">
    <cfRule type="cellIs" dxfId="1823" priority="472" operator="equal">
      <formula>0</formula>
    </cfRule>
    <cfRule type="cellIs" dxfId="1822" priority="473" operator="greaterThanOrEqual">
      <formula>N20</formula>
    </cfRule>
    <cfRule type="cellIs" dxfId="1821" priority="474" operator="lessThan">
      <formula>N20</formula>
    </cfRule>
  </conditionalFormatting>
  <conditionalFormatting sqref="O21">
    <cfRule type="cellIs" dxfId="1820" priority="711" operator="lessThan">
      <formula>N21</formula>
    </cfRule>
    <cfRule type="cellIs" dxfId="1819" priority="712" operator="greaterThanOrEqual">
      <formula>N21</formula>
    </cfRule>
  </conditionalFormatting>
  <conditionalFormatting sqref="O21:O22">
    <cfRule type="cellIs" dxfId="1818" priority="637" operator="equal">
      <formula>0</formula>
    </cfRule>
  </conditionalFormatting>
  <conditionalFormatting sqref="O22">
    <cfRule type="cellIs" dxfId="1817" priority="638" operator="lessThan">
      <formula>N22</formula>
    </cfRule>
    <cfRule type="cellIs" dxfId="1816" priority="639" operator="greaterThanOrEqual">
      <formula>N22</formula>
    </cfRule>
  </conditionalFormatting>
  <conditionalFormatting sqref="O24">
    <cfRule type="cellIs" dxfId="1815" priority="454" operator="equal">
      <formula>0</formula>
    </cfRule>
    <cfRule type="cellIs" dxfId="1814" priority="455" operator="greaterThanOrEqual">
      <formula>N24</formula>
    </cfRule>
    <cfRule type="cellIs" dxfId="1813" priority="456" operator="lessThan">
      <formula>N24</formula>
    </cfRule>
  </conditionalFormatting>
  <conditionalFormatting sqref="O25">
    <cfRule type="cellIs" dxfId="1812" priority="1088" operator="equal">
      <formula>0</formula>
    </cfRule>
    <cfRule type="cellIs" dxfId="1811" priority="1089" operator="lessThan">
      <formula>N25</formula>
    </cfRule>
    <cfRule type="cellIs" dxfId="1810" priority="1090" operator="greaterThanOrEqual">
      <formula>N25</formula>
    </cfRule>
  </conditionalFormatting>
  <conditionalFormatting sqref="O26">
    <cfRule type="cellIs" dxfId="1809" priority="1091" operator="equal">
      <formula>0</formula>
    </cfRule>
    <cfRule type="cellIs" dxfId="1808" priority="1092" operator="lessThanOrEqual">
      <formula>N26</formula>
    </cfRule>
    <cfRule type="cellIs" dxfId="1807" priority="1093" operator="greaterThan">
      <formula>N26</formula>
    </cfRule>
  </conditionalFormatting>
  <conditionalFormatting sqref="O27:O30">
    <cfRule type="cellIs" dxfId="1806" priority="1076" operator="equal">
      <formula>0</formula>
    </cfRule>
    <cfRule type="cellIs" dxfId="1805" priority="1077" operator="lessThan">
      <formula>$F27</formula>
    </cfRule>
    <cfRule type="cellIs" dxfId="1804" priority="1078" operator="greaterThanOrEqual">
      <formula>$F27</formula>
    </cfRule>
  </conditionalFormatting>
  <conditionalFormatting sqref="O32:O33">
    <cfRule type="cellIs" dxfId="1803" priority="16" operator="equal">
      <formula>0</formula>
    </cfRule>
    <cfRule type="cellIs" dxfId="1802" priority="17" operator="lessThan">
      <formula>N32</formula>
    </cfRule>
    <cfRule type="cellIs" dxfId="1801" priority="18" operator="greaterThanOrEqual">
      <formula>N32</formula>
    </cfRule>
  </conditionalFormatting>
  <conditionalFormatting sqref="O35:O36">
    <cfRule type="cellIs" dxfId="1800" priority="13" operator="equal">
      <formula>0</formula>
    </cfRule>
    <cfRule type="cellIs" dxfId="1799" priority="14" operator="lessThan">
      <formula>N35</formula>
    </cfRule>
    <cfRule type="cellIs" dxfId="1798" priority="15" operator="greaterThanOrEqual">
      <formula>N35</formula>
    </cfRule>
  </conditionalFormatting>
  <conditionalFormatting sqref="O37">
    <cfRule type="cellIs" dxfId="1797" priority="436" operator="equal">
      <formula>0</formula>
    </cfRule>
    <cfRule type="cellIs" dxfId="1796" priority="437" operator="lessThan">
      <formula>$R37</formula>
    </cfRule>
    <cfRule type="cellIs" dxfId="1795" priority="438" operator="greaterThanOrEqual">
      <formula>$R37</formula>
    </cfRule>
  </conditionalFormatting>
  <conditionalFormatting sqref="O38:O40">
    <cfRule type="cellIs" dxfId="1794" priority="1160" operator="equal">
      <formula>0</formula>
    </cfRule>
    <cfRule type="cellIs" dxfId="1793" priority="1161" operator="lessThan">
      <formula>N38</formula>
    </cfRule>
    <cfRule type="cellIs" dxfId="1792" priority="1162" operator="greaterThanOrEqual">
      <formula>N38</formula>
    </cfRule>
  </conditionalFormatting>
  <conditionalFormatting sqref="O46">
    <cfRule type="cellIs" dxfId="1791" priority="400" operator="equal">
      <formula>0</formula>
    </cfRule>
    <cfRule type="cellIs" dxfId="1790" priority="401" operator="lessThan">
      <formula>N46</formula>
    </cfRule>
    <cfRule type="cellIs" dxfId="1789" priority="402" operator="greaterThanOrEqual">
      <formula>N46</formula>
    </cfRule>
  </conditionalFormatting>
  <conditionalFormatting sqref="O47:O51">
    <cfRule type="cellIs" dxfId="1788" priority="58" operator="equal">
      <formula>0</formula>
    </cfRule>
    <cfRule type="cellIs" dxfId="1787" priority="59" operator="lessThan">
      <formula>N47</formula>
    </cfRule>
    <cfRule type="cellIs" dxfId="1786" priority="60" operator="greaterThanOrEqual">
      <formula>N47</formula>
    </cfRule>
  </conditionalFormatting>
  <conditionalFormatting sqref="O52:O53">
    <cfRule type="cellIs" dxfId="1785" priority="1154" operator="equal">
      <formula>0</formula>
    </cfRule>
    <cfRule type="cellIs" dxfId="1784" priority="1155" operator="lessThanOrEqual">
      <formula>N52</formula>
    </cfRule>
    <cfRule type="cellIs" dxfId="1783" priority="1156" operator="greaterThan">
      <formula>N52</formula>
    </cfRule>
  </conditionalFormatting>
  <conditionalFormatting sqref="O54">
    <cfRule type="cellIs" dxfId="1782" priority="376" operator="equal">
      <formula>0</formula>
    </cfRule>
    <cfRule type="cellIs" dxfId="1781" priority="377" operator="lessThan">
      <formula>N54</formula>
    </cfRule>
    <cfRule type="cellIs" dxfId="1780" priority="378" operator="greaterThanOrEqual">
      <formula>N54</formula>
    </cfRule>
  </conditionalFormatting>
  <conditionalFormatting sqref="O55:O58">
    <cfRule type="cellIs" dxfId="1779" priority="103" operator="equal">
      <formula>0</formula>
    </cfRule>
    <cfRule type="cellIs" dxfId="1778" priority="104" operator="lessThan">
      <formula>N55</formula>
    </cfRule>
    <cfRule type="cellIs" dxfId="1777" priority="105" operator="greaterThanOrEqual">
      <formula>N55</formula>
    </cfRule>
  </conditionalFormatting>
  <conditionalFormatting sqref="O59">
    <cfRule type="cellIs" dxfId="1776" priority="358" operator="equal">
      <formula>0</formula>
    </cfRule>
    <cfRule type="cellIs" dxfId="1775" priority="359" operator="lessThan">
      <formula>N59</formula>
    </cfRule>
    <cfRule type="cellIs" dxfId="1774" priority="360" operator="greaterThanOrEqual">
      <formula>N59</formula>
    </cfRule>
  </conditionalFormatting>
  <conditionalFormatting sqref="O60:O63">
    <cfRule type="cellIs" dxfId="1773" priority="140" operator="lessThan">
      <formula>N60</formula>
    </cfRule>
    <cfRule type="cellIs" dxfId="1772" priority="141" operator="greaterThanOrEqual">
      <formula>N60</formula>
    </cfRule>
  </conditionalFormatting>
  <conditionalFormatting sqref="O60:O64">
    <cfRule type="cellIs" dxfId="1771" priority="139" operator="equal">
      <formula>0</formula>
    </cfRule>
  </conditionalFormatting>
  <conditionalFormatting sqref="O64">
    <cfRule type="cellIs" dxfId="1770" priority="1194" operator="lessThan">
      <formula>N64</formula>
    </cfRule>
    <cfRule type="cellIs" dxfId="1769" priority="1195" operator="greaterThanOrEqual">
      <formula>N64</formula>
    </cfRule>
  </conditionalFormatting>
  <conditionalFormatting sqref="O65">
    <cfRule type="cellIs" dxfId="1768" priority="340" operator="equal">
      <formula>0</formula>
    </cfRule>
    <cfRule type="cellIs" dxfId="1767" priority="341" operator="lessThan">
      <formula>N65</formula>
    </cfRule>
    <cfRule type="cellIs" dxfId="1766" priority="342" operator="greaterThanOrEqual">
      <formula>N65</formula>
    </cfRule>
  </conditionalFormatting>
  <conditionalFormatting sqref="O66:O69">
    <cfRule type="cellIs" dxfId="1765" priority="175" operator="equal">
      <formula>0</formula>
    </cfRule>
    <cfRule type="cellIs" dxfId="1764" priority="176" operator="lessThan">
      <formula>N66</formula>
    </cfRule>
    <cfRule type="cellIs" dxfId="1763" priority="177" operator="greaterThanOrEqual">
      <formula>N66</formula>
    </cfRule>
  </conditionalFormatting>
  <conditionalFormatting sqref="O71">
    <cfRule type="cellIs" dxfId="1762" priority="559" operator="equal">
      <formula>0</formula>
    </cfRule>
    <cfRule type="cellIs" dxfId="1761" priority="560" operator="lessThan">
      <formula>N71</formula>
    </cfRule>
    <cfRule type="cellIs" dxfId="1760" priority="561" operator="greaterThanOrEqual">
      <formula>N71</formula>
    </cfRule>
  </conditionalFormatting>
  <conditionalFormatting sqref="O73:O74">
    <cfRule type="cellIs" dxfId="1759" priority="904" operator="equal">
      <formula>0</formula>
    </cfRule>
    <cfRule type="cellIs" dxfId="1758" priority="905" operator="lessThan">
      <formula>N73</formula>
    </cfRule>
    <cfRule type="cellIs" dxfId="1757" priority="906" operator="greaterThanOrEqual">
      <formula>N73</formula>
    </cfRule>
  </conditionalFormatting>
  <conditionalFormatting sqref="O75">
    <cfRule type="cellIs" dxfId="1756" priority="322" operator="equal">
      <formula>0</formula>
    </cfRule>
    <cfRule type="cellIs" dxfId="1755" priority="323" operator="lessThan">
      <formula>N75</formula>
    </cfRule>
    <cfRule type="cellIs" dxfId="1754" priority="324" operator="greaterThanOrEqual">
      <formula>N75</formula>
    </cfRule>
  </conditionalFormatting>
  <conditionalFormatting sqref="O76:O79">
    <cfRule type="cellIs" dxfId="1753" priority="212" operator="lessThan">
      <formula>N76</formula>
    </cfRule>
    <cfRule type="cellIs" dxfId="1752" priority="213" operator="greaterThanOrEqual">
      <formula>N76</formula>
    </cfRule>
  </conditionalFormatting>
  <conditionalFormatting sqref="O76:O81">
    <cfRule type="cellIs" dxfId="1751" priority="211" operator="equal">
      <formula>0</formula>
    </cfRule>
  </conditionalFormatting>
  <conditionalFormatting sqref="O80">
    <cfRule type="cellIs" dxfId="1750" priority="914" operator="lessThan">
      <formula>N80</formula>
    </cfRule>
    <cfRule type="cellIs" dxfId="1749" priority="915" operator="greaterThanOrEqual">
      <formula>N80</formula>
    </cfRule>
  </conditionalFormatting>
  <conditionalFormatting sqref="O81">
    <cfRule type="cellIs" dxfId="1748" priority="902" operator="lessThan">
      <formula>N81</formula>
    </cfRule>
    <cfRule type="cellIs" dxfId="1747" priority="903" operator="greaterThanOrEqual">
      <formula>N81</formula>
    </cfRule>
  </conditionalFormatting>
  <conditionalFormatting sqref="O82">
    <cfRule type="cellIs" dxfId="1746" priority="304" operator="equal">
      <formula>0</formula>
    </cfRule>
    <cfRule type="cellIs" dxfId="1745" priority="305" operator="lessThan">
      <formula>N82</formula>
    </cfRule>
    <cfRule type="cellIs" dxfId="1744" priority="306" operator="greaterThanOrEqual">
      <formula>N82</formula>
    </cfRule>
  </conditionalFormatting>
  <conditionalFormatting sqref="O83:O86">
    <cfRule type="cellIs" dxfId="1743" priority="247" operator="equal">
      <formula>0</formula>
    </cfRule>
    <cfRule type="cellIs" dxfId="1742" priority="248" operator="lessThan">
      <formula>N83</formula>
    </cfRule>
    <cfRule type="cellIs" dxfId="1741" priority="249" operator="greaterThanOrEqual">
      <formula>N83</formula>
    </cfRule>
  </conditionalFormatting>
  <conditionalFormatting sqref="O92">
    <cfRule type="cellIs" dxfId="1740" priority="31" operator="equal">
      <formula>0</formula>
    </cfRule>
    <cfRule type="cellIs" dxfId="1739" priority="32" operator="lessThan">
      <formula>N92</formula>
    </cfRule>
    <cfRule type="cellIs" dxfId="1738" priority="33" operator="greaterThanOrEqual">
      <formula>N92</formula>
    </cfRule>
  </conditionalFormatting>
  <conditionalFormatting sqref="P7">
    <cfRule type="cellIs" dxfId="1737" priority="535" operator="equal">
      <formula>"Introducir resultado"</formula>
    </cfRule>
    <cfRule type="cellIs" dxfId="1736" priority="536" operator="equal">
      <formula>"Meta Conseguida"</formula>
    </cfRule>
    <cfRule type="cellIs" dxfId="1735" priority="537" operator="equal">
      <formula>"Meta non Conseguida"</formula>
    </cfRule>
  </conditionalFormatting>
  <conditionalFormatting sqref="P8">
    <cfRule type="cellIs" dxfId="1734" priority="517" operator="equal">
      <formula>"Meta Totalmente Alcanzada"</formula>
    </cfRule>
    <cfRule type="cellIs" dxfId="1733" priority="518" operator="equal">
      <formula>"Meta Parcialmente Alcanzada"</formula>
    </cfRule>
    <cfRule type="cellIs" dxfId="1732" priority="519" operator="equal">
      <formula>"Ningunha Meta Alcanzada"</formula>
    </cfRule>
  </conditionalFormatting>
  <conditionalFormatting sqref="P9:P10">
    <cfRule type="cellIs" dxfId="1731" priority="683" operator="equal">
      <formula>"Introducir resultado"</formula>
    </cfRule>
    <cfRule type="cellIs" dxfId="1730" priority="684" operator="equal">
      <formula>"Meta Conseguida"</formula>
    </cfRule>
    <cfRule type="cellIs" dxfId="1729" priority="685" operator="equal">
      <formula>"Meta non Conseguida"</formula>
    </cfRule>
  </conditionalFormatting>
  <conditionalFormatting sqref="P12">
    <cfRule type="cellIs" dxfId="1728" priority="499" operator="equal">
      <formula>"Meta Totalmente Alcanzada"</formula>
    </cfRule>
    <cfRule type="cellIs" dxfId="1727" priority="500" operator="equal">
      <formula>"Meta Parcialmente Alcanzada"</formula>
    </cfRule>
    <cfRule type="cellIs" dxfId="1726" priority="501" operator="equal">
      <formula>"Ningunha Meta Alcanzada"</formula>
    </cfRule>
  </conditionalFormatting>
  <conditionalFormatting sqref="P13:P14">
    <cfRule type="cellIs" dxfId="1725" priority="678" operator="equal">
      <formula>"Meta Conseguida"</formula>
    </cfRule>
    <cfRule type="cellIs" dxfId="1724" priority="679" operator="equal">
      <formula>"Meta non Conseguida"</formula>
    </cfRule>
  </conditionalFormatting>
  <conditionalFormatting sqref="P13:P15">
    <cfRule type="cellIs" dxfId="1723" priority="3" operator="equal">
      <formula>"Introducir resultado"</formula>
    </cfRule>
  </conditionalFormatting>
  <conditionalFormatting sqref="P15">
    <cfRule type="cellIs" dxfId="1722" priority="4" operator="equal">
      <formula>"Resultado Introducido"</formula>
    </cfRule>
    <cfRule type="cellIs" dxfId="1721" priority="5" operator="equal">
      <formula>"Meta no Conseguida"</formula>
    </cfRule>
  </conditionalFormatting>
  <conditionalFormatting sqref="P16">
    <cfRule type="cellIs" dxfId="1720" priority="481" operator="equal">
      <formula>"Meta Totalmente Alcanzada"</formula>
    </cfRule>
    <cfRule type="cellIs" dxfId="1719" priority="482" operator="equal">
      <formula>"Meta Parcialmente Alcanzada"</formula>
    </cfRule>
    <cfRule type="cellIs" dxfId="1718" priority="483" operator="equal">
      <formula>"Ningunha Meta Alcanzada"</formula>
    </cfRule>
  </conditionalFormatting>
  <conditionalFormatting sqref="P17:P18">
    <cfRule type="cellIs" dxfId="1717" priority="667" operator="equal">
      <formula>"Introducir resultado"</formula>
    </cfRule>
    <cfRule type="cellIs" dxfId="1716" priority="668" operator="equal">
      <formula>"Meta Conseguida"</formula>
    </cfRule>
    <cfRule type="cellIs" dxfId="1715" priority="669" operator="equal">
      <formula>"Meta non Conseguida"</formula>
    </cfRule>
  </conditionalFormatting>
  <conditionalFormatting sqref="P20">
    <cfRule type="cellIs" dxfId="1714" priority="463" operator="equal">
      <formula>"Meta Totalmente Alcanzada"</formula>
    </cfRule>
    <cfRule type="cellIs" dxfId="1713" priority="464" operator="equal">
      <formula>"Meta Parcialmente Alcanzada"</formula>
    </cfRule>
    <cfRule type="cellIs" dxfId="1712" priority="465" operator="equal">
      <formula>"Ningunha Meta Alcanzada"</formula>
    </cfRule>
  </conditionalFormatting>
  <conditionalFormatting sqref="P21:P22">
    <cfRule type="cellIs" dxfId="1711" priority="661" operator="equal">
      <formula>"Introducir resultado"</formula>
    </cfRule>
    <cfRule type="cellIs" dxfId="1710" priority="662" operator="equal">
      <formula>"Meta Conseguida"</formula>
    </cfRule>
    <cfRule type="cellIs" dxfId="1709" priority="663" operator="equal">
      <formula>"Meta non Conseguida"</formula>
    </cfRule>
  </conditionalFormatting>
  <conditionalFormatting sqref="P24">
    <cfRule type="cellIs" dxfId="1708" priority="451" operator="equal">
      <formula>"Meta Totalmente Alcanzada"</formula>
    </cfRule>
    <cfRule type="cellIs" dxfId="1707" priority="452" operator="equal">
      <formula>"Meta Parcialmente Alcanzada"</formula>
    </cfRule>
    <cfRule type="cellIs" dxfId="1706" priority="453" operator="equal">
      <formula>"Ningunha Meta Alcanzada"</formula>
    </cfRule>
  </conditionalFormatting>
  <conditionalFormatting sqref="P25:P30">
    <cfRule type="cellIs" dxfId="1705" priority="946" operator="equal">
      <formula>"Introducir resultado"</formula>
    </cfRule>
    <cfRule type="cellIs" dxfId="1704" priority="947" operator="equal">
      <formula>"Meta Conseguida"</formula>
    </cfRule>
    <cfRule type="cellIs" dxfId="1703" priority="948" operator="equal">
      <formula>"Meta non Conseguida"</formula>
    </cfRule>
  </conditionalFormatting>
  <conditionalFormatting sqref="P32:P33">
    <cfRule type="cellIs" dxfId="1702" priority="943" operator="equal">
      <formula>"Introducir resultado"</formula>
    </cfRule>
    <cfRule type="cellIs" dxfId="1701" priority="944" operator="equal">
      <formula>"Meta Conseguida"</formula>
    </cfRule>
    <cfRule type="cellIs" dxfId="1700" priority="945" operator="equal">
      <formula>"Meta non Conseguida"</formula>
    </cfRule>
  </conditionalFormatting>
  <conditionalFormatting sqref="P35:P36">
    <cfRule type="cellIs" dxfId="1699" priority="952" operator="equal">
      <formula>"Introducir resultado"</formula>
    </cfRule>
    <cfRule type="cellIs" dxfId="1698" priority="953" operator="equal">
      <formula>"Meta Conseguida"</formula>
    </cfRule>
    <cfRule type="cellIs" dxfId="1697" priority="954" operator="equal">
      <formula>"Meta non Conseguida"</formula>
    </cfRule>
  </conditionalFormatting>
  <conditionalFormatting sqref="P37">
    <cfRule type="cellIs" dxfId="1696" priority="427" operator="equal">
      <formula>"Meta Totalmente Alcanzada"</formula>
    </cfRule>
    <cfRule type="cellIs" dxfId="1695" priority="428" operator="equal">
      <formula>"Meta Parcialmente Alcanzada"</formula>
    </cfRule>
    <cfRule type="cellIs" dxfId="1694" priority="429" operator="equal">
      <formula>"Ningunha Meta Alcanzada"</formula>
    </cfRule>
  </conditionalFormatting>
  <conditionalFormatting sqref="P38:P40">
    <cfRule type="cellIs" dxfId="1693" priority="1163" operator="equal">
      <formula>"Introducir resultado"</formula>
    </cfRule>
    <cfRule type="cellIs" dxfId="1692" priority="1164" operator="equal">
      <formula>"Meta Conseguida"</formula>
    </cfRule>
    <cfRule type="cellIs" dxfId="1691" priority="1165" operator="equal">
      <formula>"Meta non Conseguida"</formula>
    </cfRule>
  </conditionalFormatting>
  <conditionalFormatting sqref="P46">
    <cfRule type="cellIs" dxfId="1690" priority="391" operator="equal">
      <formula>"Meta Totalmente Alcanzada"</formula>
    </cfRule>
    <cfRule type="cellIs" dxfId="1689" priority="392" operator="equal">
      <formula>"Meta Parcialmente Alcanzada"</formula>
    </cfRule>
    <cfRule type="cellIs" dxfId="1688" priority="393" operator="equal">
      <formula>"Ningunha Meta Alcanzada"</formula>
    </cfRule>
  </conditionalFormatting>
  <conditionalFormatting sqref="P47">
    <cfRule type="cellIs" dxfId="1687" priority="1261" operator="equal">
      <formula>"Meta noN Conseguida"</formula>
    </cfRule>
  </conditionalFormatting>
  <conditionalFormatting sqref="P47:P53">
    <cfRule type="cellIs" dxfId="1686" priority="568" operator="equal">
      <formula>"Introducir resultado"</formula>
    </cfRule>
    <cfRule type="cellIs" dxfId="1685" priority="569" operator="equal">
      <formula>"Meta Conseguida"</formula>
    </cfRule>
  </conditionalFormatting>
  <conditionalFormatting sqref="P48:P53">
    <cfRule type="cellIs" dxfId="1684" priority="570" operator="equal">
      <formula>"Meta non Conseguida"</formula>
    </cfRule>
  </conditionalFormatting>
  <conditionalFormatting sqref="P54">
    <cfRule type="cellIs" dxfId="1683" priority="373" operator="equal">
      <formula>"Meta Totalmente Alcanzada"</formula>
    </cfRule>
    <cfRule type="cellIs" dxfId="1682" priority="374" operator="equal">
      <formula>"Meta Parcialmente Alcanzada"</formula>
    </cfRule>
    <cfRule type="cellIs" dxfId="1681" priority="375" operator="equal">
      <formula>"Ningunha Meta Alcanzada"</formula>
    </cfRule>
  </conditionalFormatting>
  <conditionalFormatting sqref="P55:P58">
    <cfRule type="cellIs" dxfId="1680" priority="1211" operator="equal">
      <formula>"Introducir resultado"</formula>
    </cfRule>
    <cfRule type="cellIs" dxfId="1679" priority="1212" operator="equal">
      <formula>"Meta Conseguida"</formula>
    </cfRule>
    <cfRule type="cellIs" dxfId="1678" priority="1213" operator="equal">
      <formula>"Meta non Conseguida"</formula>
    </cfRule>
  </conditionalFormatting>
  <conditionalFormatting sqref="P59">
    <cfRule type="cellIs" dxfId="1677" priority="355" operator="equal">
      <formula>"Meta Totalmente Alcanzada"</formula>
    </cfRule>
    <cfRule type="cellIs" dxfId="1676" priority="356" operator="equal">
      <formula>"Meta Parcialmente Alcanzada"</formula>
    </cfRule>
    <cfRule type="cellIs" dxfId="1675" priority="357" operator="equal">
      <formula>"Ningunha Meta Alcanzada"</formula>
    </cfRule>
  </conditionalFormatting>
  <conditionalFormatting sqref="P60:P64">
    <cfRule type="cellIs" dxfId="1674" priority="937" operator="equal">
      <formula>"Introducir resultado"</formula>
    </cfRule>
    <cfRule type="cellIs" dxfId="1673" priority="938" operator="equal">
      <formula>"Meta Conseguida"</formula>
    </cfRule>
    <cfRule type="cellIs" dxfId="1672" priority="939" operator="equal">
      <formula>"Meta non Conseguida"</formula>
    </cfRule>
  </conditionalFormatting>
  <conditionalFormatting sqref="P65">
    <cfRule type="cellIs" dxfId="1671" priority="337" operator="equal">
      <formula>"Meta Totalmente Alcanzada"</formula>
    </cfRule>
    <cfRule type="cellIs" dxfId="1670" priority="338" operator="equal">
      <formula>"Meta Parcialmente Alcanzada"</formula>
    </cfRule>
    <cfRule type="cellIs" dxfId="1669" priority="339" operator="equal">
      <formula>"Ningunha Meta Alcanzada"</formula>
    </cfRule>
  </conditionalFormatting>
  <conditionalFormatting sqref="P66:P69">
    <cfRule type="cellIs" dxfId="1668" priority="1152" operator="equal">
      <formula>"Meta Conseguida"</formula>
    </cfRule>
    <cfRule type="cellIs" dxfId="1667" priority="1153" operator="equal">
      <formula>"Meta non Conseguida"</formula>
    </cfRule>
  </conditionalFormatting>
  <conditionalFormatting sqref="P66:P74">
    <cfRule type="cellIs" dxfId="1666" priority="922" operator="equal">
      <formula>"Introducir resultado"</formula>
    </cfRule>
  </conditionalFormatting>
  <conditionalFormatting sqref="P70">
    <cfRule type="cellIs" dxfId="1665" priority="935" operator="equal">
      <formula>"Indicador Completado"</formula>
    </cfRule>
    <cfRule type="cellIs" dxfId="1664" priority="936" operator="equal">
      <formula>"Meta no Conseguida"</formula>
    </cfRule>
  </conditionalFormatting>
  <conditionalFormatting sqref="P71">
    <cfRule type="cellIs" dxfId="1663" priority="929" operator="equal">
      <formula>"Meta Conseguida"</formula>
    </cfRule>
    <cfRule type="cellIs" dxfId="1662" priority="930" operator="equal">
      <formula>"Meta non Conseguida"</formula>
    </cfRule>
  </conditionalFormatting>
  <conditionalFormatting sqref="P72">
    <cfRule type="cellIs" dxfId="1661" priority="932" operator="equal">
      <formula>"Indicador Completado"</formula>
    </cfRule>
    <cfRule type="cellIs" dxfId="1660" priority="933" operator="equal">
      <formula>"Meta no Conseguida"</formula>
    </cfRule>
  </conditionalFormatting>
  <conditionalFormatting sqref="P73:P74">
    <cfRule type="cellIs" dxfId="1659" priority="923" operator="equal">
      <formula>"Meta Conseguida"</formula>
    </cfRule>
    <cfRule type="cellIs" dxfId="1658" priority="924" operator="equal">
      <formula>"Meta non Conseguida"</formula>
    </cfRule>
  </conditionalFormatting>
  <conditionalFormatting sqref="P75">
    <cfRule type="cellIs" dxfId="1657" priority="319" operator="equal">
      <formula>"Meta Totalmente Alcanzada"</formula>
    </cfRule>
    <cfRule type="cellIs" dxfId="1656" priority="320" operator="equal">
      <formula>"Meta Parcialmente Alcanzada"</formula>
    </cfRule>
    <cfRule type="cellIs" dxfId="1655" priority="321" operator="equal">
      <formula>"Ningunha Meta Alcanzada"</formula>
    </cfRule>
  </conditionalFormatting>
  <conditionalFormatting sqref="P76:P81">
    <cfRule type="cellIs" dxfId="1654" priority="916" operator="equal">
      <formula>"Introducir resultado"</formula>
    </cfRule>
    <cfRule type="cellIs" dxfId="1653" priority="917" operator="equal">
      <formula>"Meta Conseguida"</formula>
    </cfRule>
    <cfRule type="cellIs" dxfId="1652" priority="918" operator="equal">
      <formula>"Meta non Conseguida"</formula>
    </cfRule>
  </conditionalFormatting>
  <conditionalFormatting sqref="P82">
    <cfRule type="cellIs" dxfId="1651" priority="301" operator="equal">
      <formula>"Meta Totalmente Alcanzada"</formula>
    </cfRule>
    <cfRule type="cellIs" dxfId="1650" priority="302" operator="equal">
      <formula>"Meta Parcialmente Alcanzada"</formula>
    </cfRule>
    <cfRule type="cellIs" dxfId="1649" priority="303" operator="equal">
      <formula>"Ningunha Meta Alcanzada"</formula>
    </cfRule>
  </conditionalFormatting>
  <conditionalFormatting sqref="P83:P86">
    <cfRule type="cellIs" dxfId="1648" priority="1104" operator="equal">
      <formula>"Meta Conseguida"</formula>
    </cfRule>
    <cfRule type="cellIs" dxfId="1647" priority="1105" operator="equal">
      <formula>"Meta non Conseguida"</formula>
    </cfRule>
  </conditionalFormatting>
  <conditionalFormatting sqref="P83:P88">
    <cfRule type="cellIs" dxfId="1646" priority="898" operator="equal">
      <formula>"Introducir resultado"</formula>
    </cfRule>
  </conditionalFormatting>
  <conditionalFormatting sqref="P87:P88">
    <cfRule type="cellIs" dxfId="1645" priority="899" operator="equal">
      <formula>"Indicador Completado"</formula>
    </cfRule>
    <cfRule type="cellIs" dxfId="1644" priority="900" operator="equal">
      <formula>"Meta no Conseguida"</formula>
    </cfRule>
  </conditionalFormatting>
  <conditionalFormatting sqref="P92">
    <cfRule type="cellIs" dxfId="1643" priority="28" operator="equal">
      <formula>"Meta Totalmente Alcanzada"</formula>
    </cfRule>
    <cfRule type="cellIs" dxfId="1642" priority="29" operator="equal">
      <formula>"Meta Parcialmente Alcanzada"</formula>
    </cfRule>
    <cfRule type="cellIs" dxfId="1641" priority="30" operator="equal">
      <formula>"Ningunha Meta Alcanzada"</formula>
    </cfRule>
  </conditionalFormatting>
  <conditionalFormatting sqref="P93:P97">
    <cfRule type="cellIs" dxfId="1640" priority="46" operator="equal">
      <formula>"Introducir resultado"</formula>
    </cfRule>
    <cfRule type="cellIs" dxfId="1639" priority="47" operator="equal">
      <formula>"Meta Conseguida"</formula>
    </cfRule>
    <cfRule type="cellIs" dxfId="1638" priority="48" operator="equal">
      <formula>"Meta non Conseguida"</formula>
    </cfRule>
  </conditionalFormatting>
  <hyperlinks>
    <hyperlink ref="D19" r:id="rId1" display="https://www.uvigo.gal/universidade/calidade/programas-calidade/docencia/programa-docentia" xr:uid="{00000000-0004-0000-0600-000000000000}"/>
    <hyperlink ref="D31" r:id="rId2" display="https://secretaria.uvigo.gal/uv/web/transparencia/informe/show/5/51/64" xr:uid="{00000000-0004-0000-0600-000001000000}"/>
    <hyperlink ref="D34" r:id="rId3" display="https://secretaria.uvigo.gal/uv/web/transparencia/informe/show/5/51/64" xr:uid="{00000000-0004-0000-06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P97"/>
  <sheetViews>
    <sheetView zoomScale="70" zoomScaleNormal="70" workbookViewId="0">
      <pane ySplit="5" topLeftCell="A50" activePane="bottomLeft" state="frozen"/>
      <selection activeCell="A3" sqref="A3"/>
      <selection pane="bottomLeft" activeCell="H61" sqref="H61"/>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401</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7</v>
      </c>
      <c r="G7" s="244">
        <v>10</v>
      </c>
      <c r="H7" s="485" t="str">
        <f>+IF(AND(ISBLANK(F7),ISBLANK(G7)),"Introducir Meta e Resultado",IF(ISBLANK(F7),"Indicador Sen Meta",IF(ISBLANK(G7),"Introducir Resultado",IF(G7&gt;=F7,"Meta Conseguida","Meta Non Conseguida"))))</f>
        <v>Meta Conseguida</v>
      </c>
      <c r="J7" s="243">
        <v>7</v>
      </c>
      <c r="K7" s="244">
        <v>9</v>
      </c>
      <c r="L7" s="485" t="str">
        <f>+IF(AND(ISBLANK(J7),ISBLANK(K7)),"Introducir Meta e Resultado",IF(ISBLANK(J7),"Indicador Sen Meta",IF(ISBLANK(K7),"Introducir Resultado",IF(K7&gt;=J7,"Meta Conseguida","Meta Non Conseguida"))))</f>
        <v>Meta Conseguida</v>
      </c>
      <c r="N7" s="243">
        <v>7</v>
      </c>
      <c r="O7" s="244"/>
      <c r="P7" s="485" t="str">
        <f>+IF(AND(ISBLANK(N7),ISBLANK(O7)),"Introducir Meta e Resultado",IF(ISBLANK(N7),"Indicador Sen Meta",IF(ISBLANK(O7),"Introducir Resultado",IF(O7&gt;=N7,"Meta Conseguida","Meta Non Conseguida"))))</f>
        <v>Introducir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0</v>
      </c>
      <c r="O8" s="495">
        <f>+COUNTIF(P9:P10,"Meta Conseguida")</f>
        <v>0</v>
      </c>
      <c r="P8" s="488" t="str">
        <f>+IF(COUNTA(N9:N10)=0,"Indicador Sen Meta",IF(O8=2,"Meta Totalmente Alcanzada",IF(O9=0,"Introducir Resultado",IF(O8=0,"Ningunha Meta Alcanzada",IF(O8&gt;0,"Meta Parcialmente Alcanzada")))))</f>
        <v>Indicador Sen Meta</v>
      </c>
    </row>
    <row r="9" spans="1:16" ht="51">
      <c r="A9" s="55" t="s">
        <v>154</v>
      </c>
      <c r="B9" s="64" t="s">
        <v>155</v>
      </c>
      <c r="C9" s="64" t="s">
        <v>152</v>
      </c>
      <c r="D9" s="299" t="s">
        <v>156</v>
      </c>
      <c r="E9" s="353">
        <v>1</v>
      </c>
      <c r="F9" s="245"/>
      <c r="G9" s="246">
        <v>0</v>
      </c>
      <c r="H9" s="86" t="str">
        <f>+IF(AND(ISBLANK(F9),ISBLANK(G9)),"Introducir Meta e Resultado",IF(ISBLANK(F9),"Introducir Meta",IF(ISBLANK(G9),"Introducir Resultado",IF(G9&gt;=F9,"Meta Conseguida","Meta Non Conseguida"))))</f>
        <v>Introducir Meta</v>
      </c>
      <c r="J9" s="245"/>
      <c r="K9" s="246"/>
      <c r="L9" s="86" t="str">
        <f>+IF(AND(ISBLANK(J9),ISBLANK(K9)),"Introducir Meta e Resultado",IF(ISBLANK(J9),"Introducir Meta",IF(ISBLANK(K9),"Introducir Resultado",IF(K9&gt;=J9,"Meta Conseguida","Meta Non Conseguida"))))</f>
        <v>Introducir Meta e Resultado</v>
      </c>
      <c r="N9" s="245"/>
      <c r="O9" s="246"/>
      <c r="P9" s="86" t="str">
        <f>+IF(AND(ISBLANK(N9),ISBLANK(O9)),"Introducir Meta e Resultado",IF(ISBLANK(N9),"Introducir Meta",IF(ISBLANK(O9),"Introducir Resultado",IF(O9&gt;=N9,"Meta Conseguida","Meta Non Conseguida"))))</f>
        <v>Introducir Meta e Resultado</v>
      </c>
    </row>
    <row r="10" spans="1:16" ht="51">
      <c r="A10" s="56" t="s">
        <v>157</v>
      </c>
      <c r="B10" s="63" t="s">
        <v>158</v>
      </c>
      <c r="C10" s="63" t="s">
        <v>152</v>
      </c>
      <c r="D10" s="350" t="s">
        <v>159</v>
      </c>
      <c r="E10" s="354">
        <v>1</v>
      </c>
      <c r="F10" s="247"/>
      <c r="G10" s="246">
        <f>+IFERROR(G$9/G$87,0)</f>
        <v>0</v>
      </c>
      <c r="H10" s="87" t="str">
        <f>+IF(AND(ISBLANK(F10),ISBLANK(G10)),"Introducir Meta e Resultado",IF(ISBLANK(F10),"Introducir Meta",IF(ISBLANK(G10),"Introducir Resultado",IF(G10&gt;=F10,"Meta Conseguida","Meta Non Conseguida"))))</f>
        <v>Introducir Meta</v>
      </c>
      <c r="J10" s="247"/>
      <c r="K10" s="246">
        <f>+IFERROR(K$9/K$87,0)</f>
        <v>0</v>
      </c>
      <c r="L10" s="87" t="str">
        <f>+IF(AND(ISBLANK(J10),ISBLANK(K10)),"Introducir Meta e Resultado",IF(ISBLANK(J10),"Introducir Meta",IF(ISBLANK(K10),"Introducir Resultado",IF(K10&gt;=J10,"Meta Conseguida","Meta Non Conseguida"))))</f>
        <v>Introducir Meta</v>
      </c>
      <c r="N10" s="247"/>
      <c r="O10" s="246">
        <f>+IFERROR(O$9/O$87,0)</f>
        <v>0</v>
      </c>
      <c r="P10" s="87" t="str">
        <f>+IF(AND(ISBLANK(N10),ISBLANK(O10)),"Introducir Meta e Resultado",IF(ISBLANK(N10),"Introducir Meta",IF(ISBLANK(O10),"Introducir Resultado",IF(O10&gt;=N10,"Meta Conseguida","Meta Non Conseguida"))))</f>
        <v>Introducir Meta</v>
      </c>
    </row>
    <row r="11" spans="1:16" ht="38.25">
      <c r="A11" s="99" t="s">
        <v>160</v>
      </c>
      <c r="B11" s="93" t="s">
        <v>161</v>
      </c>
      <c r="C11" s="93" t="s">
        <v>162</v>
      </c>
      <c r="D11" s="310" t="s">
        <v>163</v>
      </c>
      <c r="E11" s="351">
        <v>3</v>
      </c>
      <c r="F11" s="271">
        <f>+G11+COUNTIF(H$7:H$10,"Meta non Conseguida")+COUNTIF(H$12:H$96,"Meta non Conseguida")</f>
        <v>17</v>
      </c>
      <c r="G11" s="277">
        <f>+COUNTIF(H$6:H$10,"Meta Conseguida")+COUNTIF(H$12:H$96,"Meta Conseguida")</f>
        <v>14</v>
      </c>
      <c r="H11" s="280">
        <f>+IFERROR(G11/F11,"Introducir Meta")</f>
        <v>0.82352941176470584</v>
      </c>
      <c r="J11" s="271">
        <f>+K11+COUNTIF(L$7:L$10,"Meta non Conseguida")+COUNTIF(L$12:L$96,"Meta non Conseguida")</f>
        <v>15</v>
      </c>
      <c r="K11" s="277">
        <f>+COUNTIF(L$6:L$10,"Meta Conseguida")+COUNTIF(L$12:L$96,"Meta Conseguida")</f>
        <v>13</v>
      </c>
      <c r="L11" s="280">
        <f>+IFERROR(K11/J11,"Introducir Meta")</f>
        <v>0.8666666666666667</v>
      </c>
      <c r="N11" s="271">
        <f>+O11+COUNTIF(P$7:P$10,"Meta non Conseguida")+COUNTIF(P$12:P$96,"Meta non Conseguida")</f>
        <v>3</v>
      </c>
      <c r="O11" s="277">
        <f>+COUNTIF(P$6:P$10,"Meta Conseguida")+COUNTIF(P$12:P$96,"Meta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7</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7</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0.5</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0.5</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356">
        <v>4</v>
      </c>
      <c r="F15" s="241" t="s">
        <v>49</v>
      </c>
      <c r="G15" s="224">
        <v>0.21428571428571427</v>
      </c>
      <c r="H15" s="91" t="str">
        <f>+IF(ISBLANK(G15),"Introducir Resultado","Resultado Introducido")</f>
        <v>Resultado Introducido</v>
      </c>
      <c r="J15" s="241" t="s">
        <v>49</v>
      </c>
      <c r="K15" s="224">
        <v>0.45</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8"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8"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4</v>
      </c>
      <c r="H17" s="86" t="str">
        <f>+IF(AND(ISBLANK(F17),ISBLANK(G17)),"Introducir Meta e Resultado",IF(ISBLANK(F17),"Introducir Meta",IF(ISBLANK(G17),"Introducir Resultado",IF(G17&gt;=F17,"Meta Conseguida","Meta Non Conseguida"))))</f>
        <v>Introducir Meta</v>
      </c>
      <c r="I17" s="2"/>
      <c r="J17" s="245"/>
      <c r="K17" s="246">
        <v>5</v>
      </c>
      <c r="L17" s="86" t="str">
        <f>+IF(AND(ISBLANK(J17),ISBLANK(K17)),"Introducir Meta e Resultado",IF(ISBLANK(J17),"Introducir Meta",IF(ISBLANK(K17),"Introducir Resultado",IF(K17&gt;=J17,"Meta Conseguida","Meta Non Conseguida"))))</f>
        <v>Introducir Meta</v>
      </c>
      <c r="M17" s="565"/>
      <c r="N17" s="245">
        <v>4</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0.2857142857142857</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0.25</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2</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2</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0.14285714285714285</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0.14000000000000001</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3</v>
      </c>
      <c r="H24" s="488" t="str">
        <f>+IF((G24+F24)=0,"Introducir Meta e Resultado",IF(COUNTA(G25:G30)=0,"Indicador Sen Resultados",IF(G24=0,"Ningunha Meta Alcanzada",IF(G24&gt;=F24,"Meta Totalmente Alcanzada",IF(G24&gt;0,"Meta Parcialmente Alcanzada")))))</f>
        <v>Meta Parcialmente Alcanzada</v>
      </c>
      <c r="I24" s="565"/>
      <c r="J24" s="304">
        <f>+COUNTA(J25:J30)+COUNTA(J32:J33)+COUNTA(J35:J36)</f>
        <v>5</v>
      </c>
      <c r="K24" s="305">
        <f>+COUNTIF(L25:L36,"Meta Conseguida")</f>
        <v>4</v>
      </c>
      <c r="L24" s="488" t="str">
        <f>+IF((K24+J24)=0,"Introducir Meta e Resultado",IF(COUNTA(K25:K30)=0,"Indicador Sen Resultados",IF(K24=0,"Ningunha Meta Alcanzada",IF(K24&gt;=J24,"Meta Totalmente Alcanzada",IF(K24&gt;0,"Meta Parcialmente Alcanzada")))))</f>
        <v>Meta Parcialmente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0.65</v>
      </c>
      <c r="G25" s="255">
        <v>0.6</v>
      </c>
      <c r="H25" s="86" t="str">
        <f>+IF(AND(ISBLANK(F25),ISBLANK(G25)),"Introducir Meta e Resultado",IF(ISBLANK(F25),"Introducir Meta",IF(ISBLANK(G25),"Introducir Resultado",IF(G25&gt;=F25,"Meta Conseguida","Meta Non Conseguida"))))</f>
        <v>Meta Non Conseguida</v>
      </c>
      <c r="J25" s="250">
        <v>0.65</v>
      </c>
      <c r="K25" s="255">
        <v>0.7</v>
      </c>
      <c r="L25" s="86" t="str">
        <f>+IF(AND(ISBLANK(J25),ISBLANK(K25)),"Introducir Meta e Resultado",IF(ISBLANK(J25),"Introducir Meta",IF(ISBLANK(K25),"Introducir Resultado",IF(K25&gt;=J25,"Meta Conseguida","Meta Non Conseguida"))))</f>
        <v>Meta Conseguida</v>
      </c>
      <c r="N25" s="250">
        <v>0.65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0.05</v>
      </c>
      <c r="G26" s="255">
        <v>0.1</v>
      </c>
      <c r="H26" s="86" t="str">
        <f>+IF(AND(ISBLANK(F26),ISBLANK(G26)),"Introducir Meta e Resultado",IF(ISBLANK(F26),"Introducir Meta",IF(ISBLANK(G26),"Introducir Resultado",IF(G26&lt;=F26,"Meta Conseguida","Meta Non Conseguida"))))</f>
        <v>Meta Non Conseguida</v>
      </c>
      <c r="I26" s="565"/>
      <c r="J26" s="256">
        <v>0.05</v>
      </c>
      <c r="K26" s="255">
        <v>0</v>
      </c>
      <c r="L26" s="86" t="str">
        <f>+IF(AND(ISBLANK(J26),ISBLANK(K26)),"Introducir Meta e Resultado",IF(ISBLANK(J26),"Introducir Meta",IF(ISBLANK(K26),"Introducir Resultado",IF(K26&lt;=J26,"Meta Conseguida","Meta Non Conseguida"))))</f>
        <v>Meta Conseguida</v>
      </c>
      <c r="N26" s="256">
        <v>0.15</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0.96153846153846201</v>
      </c>
      <c r="H27" s="86" t="str">
        <f t="shared" ref="H27:H32" si="0">+IF(AND(ISBLANK(F27),ISBLANK(G27)),"Introducir Meta e Resultado",IF(ISBLANK(F27),"Introducir Meta",IF(ISBLANK(G27),"Introducir Resultado",IF(G27&gt;=F27,"Meta Conseguida","Meta Non Conseguida"))))</f>
        <v>Meta Conseguida</v>
      </c>
      <c r="J27" s="250">
        <v>0.9</v>
      </c>
      <c r="K27" s="255">
        <v>0.90909090909090895</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0.8</v>
      </c>
      <c r="H28" s="86" t="str">
        <f t="shared" si="0"/>
        <v>Meta Conseguida</v>
      </c>
      <c r="J28" s="250">
        <v>0.8</v>
      </c>
      <c r="K28" s="255">
        <v>0.45121951219512202</v>
      </c>
      <c r="L28" s="86" t="str">
        <f>+IF(AND(ISBLANK(J28),ISBLANK(K28)),"Introducir Meta e Resultado",IF(ISBLANK(J28),"Introducir Meta",IF(ISBLANK(K28),"Introducir Resultado",IF(K28&gt;=J28,"Meta Conseguida","Meta Non Conseguida"))))</f>
        <v>Meta Non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0.99408284023668603</v>
      </c>
      <c r="H29" s="86" t="str">
        <f t="shared" si="0"/>
        <v>Meta Conseguida</v>
      </c>
      <c r="J29" s="250">
        <v>0.8</v>
      </c>
      <c r="K29" s="255">
        <v>0.84090909090909105</v>
      </c>
      <c r="L29" s="86" t="str">
        <f>+IF(AND(ISBLANK(J29),ISBLANK(K29)),"Introducir Meta e Resultado",IF(ISBLANK(J29),"Introducir Meta",IF(ISBLANK(K29),"Introducir Resultado",IF(K29&gt;=J29,"Meta Conseguida","Meta Non Conseguida"))))</f>
        <v>Meta Conseguida</v>
      </c>
      <c r="N29" s="250">
        <v>0.8</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0.80476190476190501</v>
      </c>
      <c r="H30" s="86" t="str">
        <f t="shared" si="0"/>
        <v>Introducir Meta</v>
      </c>
      <c r="J30" s="250"/>
      <c r="K30" s="255">
        <v>0.53658536585365901</v>
      </c>
      <c r="L30" s="86" t="str">
        <f>+IF(AND(ISBLANK(J30),ISBLANK(K30)),"Introducir Meta e Resultado",IF(ISBLANK(J30),"Introducir Meta",IF(ISBLANK(K30),"Introducir Resultado",IF(K30&gt;=J30,"Meta Conseguida","Meta Non Conseguida"))))</f>
        <v>Introducir Meta</v>
      </c>
      <c r="N30" s="250">
        <v>0.85</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+MIN('Anexos 1'!$O$606:$O$700)</f>
        <v>0</v>
      </c>
      <c r="H32" s="86" t="str">
        <f t="shared" si="0"/>
        <v>Introducir Meta</v>
      </c>
      <c r="J32" s="250"/>
      <c r="K32" s="255">
        <v>0.25</v>
      </c>
      <c r="L32" s="86" t="str">
        <f>+IF(AND(ISBLANK(J32),ISBLANK(K32)),"Introducir Meta e Resultado",IF(ISBLANK(J32),"Introducir Meta",IF(ISBLANK(K32),"Introducir Resultado",IF(K32&gt;=J32,"Meta Conseguida","Meta Non Conseguida"))))</f>
        <v>Introducir Meta</v>
      </c>
      <c r="N32" s="250"/>
      <c r="O32" s="255" t="e">
        <f>+MIN('Anexos 1'!#REF!)</f>
        <v>#REF!</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1'!$BV$3</f>
        <v>0</v>
      </c>
      <c r="H33" s="86" t="str">
        <f>+IF(AND(ISBLANK(F33),ISBLANK(G33)),"Introducir Meta e Resultado",IF(ISBLANK(F33),"Introducir Meta",IF(ISBLANK(G33),"Introducir Resultado",IF(G33&gt;=F33,"Meta Conseguida","Meta Non Conseguida"))))</f>
        <v>Introducir Meta</v>
      </c>
      <c r="I33" s="565"/>
      <c r="J33" s="259"/>
      <c r="K33" s="255" t="e">
        <f>'Anexos 1'!#REF!</f>
        <v>#REF!</v>
      </c>
      <c r="L33" s="86" t="str">
        <f>+IF(AND(ISBLANK(J33),ISBLANK(K33)),"Introducir Meta e Resultado",IF(ISBLANK(J33),"Introducir Meta",IF(ISBLANK(K33),"Introducir Resultado",IF(K33&gt;=J33,"Meta Conseguida","Meta Non Conseguida"))))</f>
        <v>Introducir Meta</v>
      </c>
      <c r="N33" s="259"/>
      <c r="O33" s="255" t="e">
        <f>'Anexos 1'!#REF!</f>
        <v>#REF!</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+MIN('Anexos 1'!$N$606:$N$700)</f>
        <v>0</v>
      </c>
      <c r="H35" s="86" t="str">
        <f>+IF(AND(ISBLANK(F35),ISBLANK(G35)),"Introducir Meta e Resultado",IF(ISBLANK(F35),"Introducir Meta",IF(ISBLANK(G35),"Introducir Resultado",IF(G35&gt;=F35,"Meta Conseguida","Meta Non Conseguida"))))</f>
        <v>Introducir Meta</v>
      </c>
      <c r="I35" s="565"/>
      <c r="J35" s="250"/>
      <c r="K35" s="255">
        <v>0.5</v>
      </c>
      <c r="L35" s="86" t="str">
        <f>+IF(AND(ISBLANK(J35),ISBLANK(K35)),"Introducir Meta e Resultado",IF(ISBLANK(J35),"Introducir Meta",IF(ISBLANK(K35),"Introducir Resultado",IF(K35&gt;=J35,"Meta Conseguida","Meta Non Conseguida"))))</f>
        <v>Introducir Meta</v>
      </c>
      <c r="N35" s="250"/>
      <c r="O35" s="255" t="e">
        <f>+MIN('Anexos 1'!#REF!)</f>
        <v>#REF!</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259"/>
      <c r="G36" s="255">
        <f>'Anexos 1'!$BU$3</f>
        <v>0</v>
      </c>
      <c r="H36" s="86" t="str">
        <f>+IF(AND(ISBLANK(F36),ISBLANK(G36)),"Introducir Meta e Resultado",IF(ISBLANK(F36),"Introducir Meta",IF(ISBLANK(G36),"Introducir Resultado",IF(G36&gt;=F36,"Meta Conseguida","Meta Non Conseguida"))))</f>
        <v>Introducir Meta</v>
      </c>
      <c r="I36" s="565"/>
      <c r="J36" s="259"/>
      <c r="K36" s="255" t="e">
        <f>'Anexos 1'!#REF!</f>
        <v>#REF!</v>
      </c>
      <c r="L36" s="86" t="str">
        <f>+IF(AND(ISBLANK(J36),ISBLANK(K36)),"Introducir Meta e Resultado",IF(ISBLANK(J36),"Introducir Meta",IF(ISBLANK(K36),"Introducir Resultado",IF(K36&gt;=J36,"Meta Conseguida","Meta Non Conseguida"))))</f>
        <v>Introducir Meta</v>
      </c>
      <c r="N36" s="259"/>
      <c r="O36" s="255" t="e">
        <f>'Anexos 1'!#REF!</f>
        <v>#REF!</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3</v>
      </c>
      <c r="H37" s="488" t="str">
        <f>+IF(COUNTA(F38:F40)=0,"Indicador Sen Meta",IF(COUNTA(G38:G40)=0,"Indicador Sen Resultados",IF(G37=0,"Ningunha Meta Alcanzada",IF(G37&gt;=F37,"Meta Totalmente Alcanzada",IF(G37&gt;0,"Meta Parcialmente Alcanzada")))))</f>
        <v>Meta Totalmente Alcanzada</v>
      </c>
      <c r="I37" s="565"/>
      <c r="J37" s="496">
        <f>+COUNTA(J38:J40)</f>
        <v>1</v>
      </c>
      <c r="K37" s="497">
        <f>+COUNTIF(L38:L40,"Meta Conseguida")</f>
        <v>1</v>
      </c>
      <c r="L37" s="488" t="str">
        <f>+IF(COUNTA(J38:J40)=0,"Indicador Sen Meta",IF(COUNTA(K38:K40)=0,"Indicador Sen Resultados",IF(K37=0,"Ningunha Meta Alcanzada",IF(K37&gt;=J37,"Meta Totalmente Alcanzada",IF(K37&gt;0,"Meta Parcialmente Alcanzada")))))</f>
        <v>Meta Totalmente Alcanzada</v>
      </c>
      <c r="N37" s="496">
        <f>+COUNTA(N38:N40)</f>
        <v>1</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0.7</v>
      </c>
      <c r="G38" s="255">
        <v>1</v>
      </c>
      <c r="H38" s="86" t="str">
        <f>+IF(AND(ISBLANK(F38),ISBLANK(G38)),"Introducir Meta e Resultado",IF(ISBLANK(F38),"Introducir Meta",IF(ISBLANK(G38),"Introducir Resultado",IF(G38&gt;=F38,"Meta Conseguida","Meta Non Conseguida"))))</f>
        <v>Meta Conseguida</v>
      </c>
      <c r="J38" s="250">
        <v>0.7</v>
      </c>
      <c r="K38" s="255">
        <v>1.2</v>
      </c>
      <c r="L38" s="86" t="str">
        <f>+IF(AND(ISBLANK(J38),ISBLANK(K38)),"Introducir Meta e Resultado",IF(ISBLANK(J38),"Introducir Meta",IF(ISBLANK(K38),"Introducir Resultado",IF(K38&gt;=J38,"Meta Conseguida","Meta Non Conseguida"))))</f>
        <v>Meta Conseguida</v>
      </c>
      <c r="N38" s="250">
        <v>0.9</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t="s">
        <v>49</v>
      </c>
      <c r="G39" s="255" t="s">
        <v>49</v>
      </c>
      <c r="H39" s="86" t="str">
        <f>+IF(AND(ISBLANK(F39),ISBLANK(G39)),"Introducir Meta e Resultado",IF(ISBLANK(F39),"Introducir Meta",IF(ISBLANK(G39),"Introducir Resultado",IF(G39&gt;=F39,"Meta Conseguida","Meta Non Conseguida"))))</f>
        <v>Meta Conseguida</v>
      </c>
      <c r="J39" s="250"/>
      <c r="K39" s="255"/>
      <c r="L39" s="86" t="str">
        <f>+IF(AND(ISBLANK(J39),ISBLANK(K39)),"Introducir Meta e Resultado",IF(ISBLANK(J39),"Introducir Meta",IF(ISBLANK(K39),"Introducir Resultado",IF(K39&gt;=J39,"Meta Conseguida","Meta Non Conseguida"))))</f>
        <v>Introducir Meta e Resultado</v>
      </c>
      <c r="N39" s="250"/>
      <c r="O39" s="255"/>
      <c r="P39" s="86" t="str">
        <f>+IF(AND(ISBLANK(N39),ISBLANK(O39)),"Introducir Meta e Resultado",IF(ISBLANK(N39),"Introducir Meta",IF(ISBLANK(O39),"Introducir Resultado",IF(O39&gt;=N39,"Meta Conseguida","Meta Non Conseguida"))))</f>
        <v>Introducir Meta e Resultado</v>
      </c>
    </row>
    <row r="40" spans="1:16" ht="51">
      <c r="A40" s="52" t="s">
        <v>251</v>
      </c>
      <c r="B40" s="89" t="s">
        <v>252</v>
      </c>
      <c r="C40" s="89" t="s">
        <v>148</v>
      </c>
      <c r="D40" s="306" t="s">
        <v>253</v>
      </c>
      <c r="E40" s="358">
        <v>7</v>
      </c>
      <c r="F40" s="250" t="s">
        <v>49</v>
      </c>
      <c r="G40" s="255" t="s">
        <v>49</v>
      </c>
      <c r="H40" s="86" t="str">
        <f>+IF(AND(ISBLANK(F40),ISBLANK(G40)),"Introducir Meta e Resultado",IF(ISBLANK(F40),"Introducir Meta",IF(ISBLANK(G40),"Introducir Resultado",IF(G40&gt;=F40,"Meta Conseguida","Meta Non Conseguida"))))</f>
        <v>Meta Conseguida</v>
      </c>
      <c r="J40" s="250"/>
      <c r="K40" s="255"/>
      <c r="L40" s="86" t="str">
        <f>+IF(AND(ISBLANK(J40),ISBLANK(K40)),"Introducir Meta e Resultado",IF(ISBLANK(J40),"Introducir Meta",IF(ISBLANK(K40),"Introducir Resultado",IF(K40&gt;=J40,"Meta Conseguida","Meta Non Conseguida"))))</f>
        <v>Introducir Meta e Resultado</v>
      </c>
      <c r="N40" s="250"/>
      <c r="O40" s="255"/>
      <c r="P40" s="86" t="str">
        <f>+IF(AND(ISBLANK(N40),ISBLANK(O40)),"Introducir Meta e Resultado",IF(ISBLANK(N40),"Introducir Meta",IF(ISBLANK(O40),"Introducir Resultado",IF(O40&gt;=N40,"Meta Conseguida","Meta Non Conseguida"))))</f>
        <v>Introducir Meta e Resultado</v>
      </c>
    </row>
    <row r="41" spans="1:16" ht="25.5">
      <c r="A41" s="99" t="s">
        <v>254</v>
      </c>
      <c r="B41" s="100" t="s">
        <v>255</v>
      </c>
      <c r="C41" s="100" t="s">
        <v>204</v>
      </c>
      <c r="D41" s="283" t="s">
        <v>256</v>
      </c>
      <c r="E41" s="360">
        <v>7</v>
      </c>
      <c r="F41" s="260" t="s">
        <v>49</v>
      </c>
      <c r="G41" s="261" t="s">
        <v>49</v>
      </c>
      <c r="H41" s="91" t="str">
        <f>+IF(ISBLANK(G41),"Introducir Resultado","Indicador Completado")</f>
        <v>Indicador Completado</v>
      </c>
      <c r="I41" s="565"/>
      <c r="J41" s="260" t="s">
        <v>49</v>
      </c>
      <c r="K41" s="261"/>
      <c r="L41" s="91" t="str">
        <f>+IF(ISBLANK(K41),"Introducir Resultado","Indicador Completado")</f>
        <v>Introducir Resultado</v>
      </c>
      <c r="N41" s="260" t="s">
        <v>49</v>
      </c>
      <c r="O41" s="261"/>
      <c r="P41" s="91" t="str">
        <f>+IF(ISBLANK(O41),"Introducir Resultado","Indicador Completado")</f>
        <v>Introducir Resultado</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42"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3</v>
      </c>
      <c r="H46" s="488" t="str">
        <f>+IF((G46+F46)=0,"Introducir Meta e Resultado",IF(COUNTA(G47:G51)=0,"Indicador Sen Resultados",IF(G46=0,"Ningunha Meta Alcanzada",IF(G46&gt;=F46,"Meta Totalmente Alcanzada",IF(G46&gt;0,"Meta Parcialmente Alcanzada")))))</f>
        <v>Meta Totalmente Alcanzada</v>
      </c>
      <c r="I46" s="565"/>
      <c r="J46" s="498">
        <f>+COUNTA(J47:J51)</f>
        <v>3</v>
      </c>
      <c r="K46" s="497">
        <f>+COUNTIF(L47:L51,"Meta Conseguida")</f>
        <v>3</v>
      </c>
      <c r="L46" s="488" t="str">
        <f>+IF((K46+J46)=0,"Introducir Meta e Resultado",IF(COUNTA(K47:K51)=0,"Indicador Sen Resultados",IF(K46=0,"Ningunha Meta Alcanzada",IF(K46&gt;=J46,"Meta Totalmente Alcanzada",IF(K46&gt;0,"Meta Parcialmente Alcanzada")))))</f>
        <v>Meta Totalmente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3.5686274509803924</v>
      </c>
      <c r="H47" s="86" t="str">
        <f>+IF(AND(ISBLANK(F47),ISBLANK(G47)),"Introducir Meta e Resultado",IF(ISBLANK(F47),"Introducir Meta",IF(ISBLANK(G47),"Introducir Resultado",IF(G47&gt;=F47,"Meta Conseguida","Meta Non Conseguida"))))</f>
        <v>Meta Conseguida</v>
      </c>
      <c r="I47" s="565"/>
      <c r="J47" s="237">
        <v>3</v>
      </c>
      <c r="K47" s="435">
        <v>4.4000000000000004</v>
      </c>
      <c r="L47" s="86" t="str">
        <f>+IF(AND(ISBLANK(J47),ISBLANK(K47)),"Introducir Meta e Resultado",IF(ISBLANK(J47),"Introducir Meta",IF(ISBLANK(K47),"Introducir Resultado",IF(K47&gt;=J47,"Meta Conseguida","Meta Non Conseguida"))))</f>
        <v>Meta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v>3.5</v>
      </c>
      <c r="G48" s="435">
        <v>4.4251497000000004</v>
      </c>
      <c r="H48" s="86" t="str">
        <f>+IF(AND(ISBLANK(F48),ISBLANK(G48)),"Introducir Meta e Resultado",IF(ISBLANK(F48),"Introducir Meta",IF(ISBLANK(G48),"Introducir Resultado",IF(G48&gt;=F48,"Meta Conseguida","Meta Non Conseguida"))))</f>
        <v>Meta Conseguida</v>
      </c>
      <c r="I48" s="565"/>
      <c r="J48" s="264">
        <v>3.5</v>
      </c>
      <c r="K48" s="435">
        <v>4.3692307692307688</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v>3.5</v>
      </c>
      <c r="G49" s="435">
        <v>4.7894736842105265</v>
      </c>
      <c r="H49" s="86" t="str">
        <f>+IF(AND(ISBLANK(F49),ISBLANK(G49)),"Introducir Meta e Resultado",IF(ISBLANK(F49),"Introducir Meta",IF(ISBLANK(G49),"Introducir Resultado",IF(G49&gt;=F49,"Meta Conseguida","Meta Non Conseguida"))))</f>
        <v>Meta Conseguida</v>
      </c>
      <c r="I49" s="565"/>
      <c r="J49" s="264">
        <v>3.5</v>
      </c>
      <c r="K49" s="435">
        <v>4.3142857142857141</v>
      </c>
      <c r="L49" s="86" t="str">
        <f>+IF(AND(ISBLANK(J49),ISBLANK(K49)),"Introducir Meta e Resultado",IF(ISBLANK(J49),"Introducir Meta",IF(ISBLANK(K49),"Introducir Resultado",IF(K49&gt;=J49,"Meta Conseguida","Meta Non Conseguida"))))</f>
        <v>Meta Conseguida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4</v>
      </c>
      <c r="H50" s="86" t="str">
        <f>+IF(AND(ISBLANK(F50),ISBLANK(G50)),"Introducir Meta e Resultado",IF(ISBLANK(F50),"Introducir Meta",IF(ISBLANK(G50),"Introducir Resultado",IF(G50&gt;=F50,"Meta Conseguida","Meta Non Conseguida"))))</f>
        <v>Introducir Meta</v>
      </c>
      <c r="I50" s="565"/>
      <c r="J50" s="264"/>
      <c r="K50" s="435">
        <v>4.9333333333333336</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397</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9.75" customHeight="1">
      <c r="A52" s="99" t="s">
        <v>280</v>
      </c>
      <c r="B52" s="100" t="s">
        <v>281</v>
      </c>
      <c r="C52" s="100" t="s">
        <v>204</v>
      </c>
      <c r="D52" s="309" t="s">
        <v>282</v>
      </c>
      <c r="E52" s="367">
        <v>7</v>
      </c>
      <c r="F52" s="381">
        <v>0.05</v>
      </c>
      <c r="G52" s="380">
        <v>0.1</v>
      </c>
      <c r="H52" s="91" t="str">
        <f>+IF(AND(ISBLANK(F52),ISBLANK(G52)),"Introducir Meta e Resultado",IF(ISBLANK(F52),"Introducir Meta",IF(ISBLANK(G52),"Introducir Resultado",IF(G52&lt;=F52,"Meta Conseguida","Meta Non Conseguida"))))</f>
        <v>Meta Non Conseguida</v>
      </c>
      <c r="I52" s="565"/>
      <c r="J52" s="381">
        <v>0.05</v>
      </c>
      <c r="K52" s="380">
        <v>0</v>
      </c>
      <c r="L52" s="91" t="str">
        <f>+IF(AND(ISBLANK(J52),ISBLANK(K52)),"Introducir Meta e Resultado",IF(ISBLANK(J52),"Introducir Meta",IF(ISBLANK(K52),"Introducir Resultado",IF(K52&lt;=J52,"Meta Conseguida","Meta Non Conseguida"))))</f>
        <v>Meta Conseguida</v>
      </c>
      <c r="N52" s="381">
        <v>0.15</v>
      </c>
      <c r="O52" s="380"/>
      <c r="P52" s="91" t="str">
        <f>+IF(AND(ISBLANK(N52),ISBLANK(O52)),"Introducir Meta e Resultado",IF(ISBLANK(N52),"Introducir Meta",IF(ISBLANK(O52),"Introducir Resultado",IF(O52&lt;=N52,"Meta Conseguida","Meta Non Conseguida"))))</f>
        <v>Introducir Resultado</v>
      </c>
    </row>
    <row r="53" spans="1:16" ht="34.5" customHeight="1">
      <c r="A53" s="99" t="s">
        <v>283</v>
      </c>
      <c r="B53" s="100" t="s">
        <v>284</v>
      </c>
      <c r="C53" s="100" t="s">
        <v>204</v>
      </c>
      <c r="D53" s="309" t="s">
        <v>282</v>
      </c>
      <c r="E53" s="367">
        <v>7</v>
      </c>
      <c r="F53" s="266"/>
      <c r="G53" s="224">
        <v>0</v>
      </c>
      <c r="H53" s="91" t="str">
        <f>+IF(AND(ISBLANK(F53),ISBLANK(G53)),"Introducir Meta e Resultado",IF(ISBLANK(F53),"Introducir Meta",IF(ISBLANK(G53),"Introducir Resultado",IF(G53&lt;=F53,"Meta Conseguida","Meta Non Conseguida"))))</f>
        <v>Introducir Meta</v>
      </c>
      <c r="I53" s="565"/>
      <c r="J53" s="266"/>
      <c r="K53" s="224">
        <v>0</v>
      </c>
      <c r="L53" s="91" t="str">
        <f>+IF(AND(ISBLANK(J53),ISBLANK(K53)),"Introducir Meta e Resultado",IF(ISBLANK(J53),"Introducir Meta",IF(ISBLANK(K53),"Introducir Resultado",IF(K53&lt;=J53,"Meta Conseguida","Meta Non Conseguida"))))</f>
        <v>Introducir Meta</v>
      </c>
      <c r="N53" s="266">
        <v>0</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3.7272727272727271</v>
      </c>
      <c r="H55" s="86" t="str">
        <f t="shared" ref="H55:H63" si="1">+IF(AND(ISBLANK(F55),ISBLANK(G55)),"Introducir Meta e Resultado",IF(ISBLANK(F55),"Introducir Meta",IF(ISBLANK(G55),"Introducir Resultado",IF(G55&gt;=F55,"Meta Conseguida","Meta Non Conseguida"))))</f>
        <v>Introducir Meta</v>
      </c>
      <c r="I55" s="565"/>
      <c r="J55" s="267"/>
      <c r="K55" s="435">
        <v>4.2857142857142856</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v>4.5675675699999996</v>
      </c>
      <c r="H56" s="86" t="str">
        <f t="shared" si="1"/>
        <v>Introducir Meta</v>
      </c>
      <c r="I56" s="565"/>
      <c r="J56" s="267"/>
      <c r="K56" s="435">
        <v>4.5999999999999996</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v>4</v>
      </c>
      <c r="H57" s="86" t="str">
        <f t="shared" si="1"/>
        <v>Introducir Meta</v>
      </c>
      <c r="I57" s="565"/>
      <c r="J57" s="268"/>
      <c r="K57" s="435">
        <v>4</v>
      </c>
      <c r="L57" s="86" t="str">
        <f>+IF(AND(ISBLANK(J57),ISBLANK(K57)),"Introducir Meta e Resultado",IF(ISBLANK(J57),"Introducir Meta",IF(ISBLANK(K57),"Introducir Resultado",IF(K57&gt;=J57,"Meta Conseguida","Meta Non Conseguida"))))</f>
        <v>Introducir Meta</v>
      </c>
      <c r="N57" s="268">
        <v>3.5</v>
      </c>
      <c r="O57" s="435"/>
      <c r="P57" s="86" t="str">
        <f>+IF(AND(ISBLANK(N57),ISBLANK(O57)),"Introducir Meta e Resultado",IF(ISBLANK(N57),"Introducir Meta",IF(ISBLANK(O57),"Introducir Resultado",IF(O57&gt;=N57,"Meta Conseguida","Meta Non Conseguida"))))</f>
        <v>Introducir Resultado</v>
      </c>
    </row>
    <row r="58" spans="1:16" ht="30" customHeight="1">
      <c r="A58" s="56" t="s">
        <v>298</v>
      </c>
      <c r="B58" s="89" t="s">
        <v>299</v>
      </c>
      <c r="C58" s="90" t="s">
        <v>287</v>
      </c>
      <c r="D58" s="315" t="s">
        <v>300</v>
      </c>
      <c r="E58" s="365">
        <v>5</v>
      </c>
      <c r="F58" s="269"/>
      <c r="G58" s="435">
        <v>4</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4.333333333333333</v>
      </c>
      <c r="H60" s="86" t="str">
        <f t="shared" si="1"/>
        <v>Introducir Meta</v>
      </c>
      <c r="I60" s="565"/>
      <c r="J60" s="267"/>
      <c r="K60" s="435">
        <v>5</v>
      </c>
      <c r="L60" s="86" t="str">
        <f>+IF(AND(ISBLANK(J60),ISBLANK(K60)),"Introducir Meta e Resultado",IF(ISBLANK(J60),"Introducir Meta",IF(ISBLANK(K60),"Introducir Resultado",IF(K60&gt;=J60,"Meta Conseguida","Meta Non Conseguida"))))</f>
        <v>Introducir Meta</v>
      </c>
      <c r="N60" s="267">
        <v>4</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v>4.5999999999999996</v>
      </c>
      <c r="H61" s="86" t="str">
        <f t="shared" si="1"/>
        <v>Introducir Meta</v>
      </c>
      <c r="I61" s="565"/>
      <c r="J61" s="267"/>
      <c r="K61" s="435">
        <v>4.5</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5</v>
      </c>
      <c r="H62" s="86" t="str">
        <f t="shared" si="1"/>
        <v>Introducir Meta</v>
      </c>
      <c r="I62" s="565"/>
      <c r="J62" s="267"/>
      <c r="K62" s="435">
        <v>4.5</v>
      </c>
      <c r="L62" s="86" t="str">
        <f>+IF(AND(ISBLANK(J62),ISBLANK(K62)),"Introducir Meta e Resultado",IF(ISBLANK(J62),"Introducir Meta",IF(ISBLANK(K62),"Introducir Resultado",IF(K62&gt;=J62,"Meta Conseguida","Meta Non Conseguida"))))</f>
        <v>Introducir Meta</v>
      </c>
      <c r="N62" s="267">
        <v>4</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5</v>
      </c>
      <c r="H63" s="87" t="str">
        <f t="shared" si="1"/>
        <v>Introducir Meta</v>
      </c>
      <c r="I63" s="565"/>
      <c r="J63" s="267"/>
      <c r="K63" s="435">
        <v>5</v>
      </c>
      <c r="L63" s="87" t="str">
        <f>+IF(AND(ISBLANK(J63),ISBLANK(K63)),"Introducir Meta e Resultado",IF(ISBLANK(J63),"Introducir Meta",IF(ISBLANK(K63),"Introducir Resultado",IF(K63&gt;=J63,"Meta Conseguida","Meta Non Conseguida"))))</f>
        <v>Introducir Meta</v>
      </c>
      <c r="N63" s="267">
        <v>4</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224">
        <v>0.3888888888888889</v>
      </c>
      <c r="H64" s="85" t="str">
        <f>+IF(AND(ISBLANK(F64),ISBLANK(G64)),"Introducir Meta e Resultado",IF(ISBLANK(F64),"Introducir Meta",IF(ISBLANK(G64),"Introducir Resultado",IF(G64&gt;=F64,"Meta Conseguida","Meta Non Conseguida"))))</f>
        <v>Introducir Meta</v>
      </c>
      <c r="I64" s="567"/>
      <c r="J64" s="241"/>
      <c r="K64" s="224">
        <v>0.33333333333333331</v>
      </c>
      <c r="L64" s="85" t="str">
        <f>+IF(AND(ISBLANK(J64),ISBLANK(K64)),"Introducir Meta e Resultado",IF(ISBLANK(J64),"Introducir Meta",IF(ISBLANK(K64),"Introducir Resultado",IF(K64&gt;=J64,"Meta Conseguida","Meta Non Conseguida"))))</f>
        <v>Introducir Meta</v>
      </c>
      <c r="M64" s="3"/>
      <c r="N64" s="241">
        <v>0.36</v>
      </c>
      <c r="O64" s="224"/>
      <c r="P64" s="85" t="str">
        <f>+IF(AND(ISBLANK(N64),ISBLANK(O64)),"Introducir Meta e Resultado",IF(ISBLANK(N64),"Introducir Meta",IF(ISBLANK(O64),"Introducir Resultado",IF(O64&gt;=N64,"Meta Conseguida","Meta Non Conseguida"))))</f>
        <v>Introducir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2.5555555555555554</v>
      </c>
      <c r="H66" s="86" t="str">
        <f>+IF(AND(ISBLANK(F66),ISBLANK(G66)),"Introducir Meta e Resultado",IF(ISBLANK(F66),"Introducir Meta",IF(ISBLANK(G66),"Introducir Resultado",IF(G66&gt;=F66,"Meta Conseguida","Meta Non Conseguida"))))</f>
        <v>Introducir Meta</v>
      </c>
      <c r="I66" s="565"/>
      <c r="J66" s="267"/>
      <c r="K66" s="435">
        <v>4.5</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49.5" customHeight="1">
      <c r="A67" s="55" t="s">
        <v>327</v>
      </c>
      <c r="B67" s="89" t="s">
        <v>328</v>
      </c>
      <c r="C67" s="89" t="s">
        <v>322</v>
      </c>
      <c r="D67" s="315" t="s">
        <v>329</v>
      </c>
      <c r="E67" s="365">
        <v>2</v>
      </c>
      <c r="F67" s="267"/>
      <c r="G67" s="435">
        <v>4.4545454500000004</v>
      </c>
      <c r="H67" s="86" t="str">
        <f>+IF(AND(ISBLANK(F67),ISBLANK(G67)),"Introducir Meta e Resultado",IF(ISBLANK(F67),"Introducir Meta",IF(ISBLANK(G67),"Introducir Resultado",IF(G67&gt;=F67,"Meta Conseguida","Meta Non Conseguida"))))</f>
        <v>Introducir Meta</v>
      </c>
      <c r="I67" s="565"/>
      <c r="J67" s="267"/>
      <c r="K67" s="435">
        <v>4.384615384615385</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v>4.5</v>
      </c>
      <c r="H68" s="86" t="str">
        <f>+IF(AND(ISBLANK(F68),ISBLANK(G68)),"Introducir Meta e Resultado",IF(ISBLANK(F68),"Introducir Meta",IF(ISBLANK(G68),"Introducir Resultado",IF(G68&gt;=F68,"Meta Conseguida","Meta Non Conseguida"))))</f>
        <v>Introducir Meta</v>
      </c>
      <c r="I68" s="565"/>
      <c r="J68" s="267"/>
      <c r="K68" s="435">
        <v>4</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4</v>
      </c>
      <c r="H69" s="86" t="str">
        <f>+IF(AND(ISBLANK(F69),ISBLANK(G69)),"Introducir Meta e Resultado",IF(ISBLANK(F69),"Introducir Meta",IF(ISBLANK(G69),"Introducir Resultado",IF(G69&gt;=F69,"Meta Conseguida","Meta Non Conseguida"))))</f>
        <v>Introducir Meta</v>
      </c>
      <c r="I69" s="565"/>
      <c r="J69" s="267"/>
      <c r="K69" s="435">
        <v>5</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c r="H70" s="91" t="str">
        <f>+IF(ISBLANK(G70),"Introducir Resultado","Indicador Completado")</f>
        <v>Introducir Resultado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63.75">
      <c r="A71" s="99" t="s">
        <v>337</v>
      </c>
      <c r="B71" s="100" t="s">
        <v>338</v>
      </c>
      <c r="C71" s="100" t="s">
        <v>69</v>
      </c>
      <c r="D71" s="309" t="s">
        <v>339</v>
      </c>
      <c r="E71" s="367">
        <v>7</v>
      </c>
      <c r="F71" s="271">
        <v>7</v>
      </c>
      <c r="G71" s="270">
        <v>7.47</v>
      </c>
      <c r="H71" s="85" t="str">
        <f>+IF(AND(ISBLANK(F71),ISBLANK(G71)),"Introducir Meta e Resultado",IF(ISBLANK(F71),"Introducir Meta",IF(ISBLANK(G71),"Introducir Resultado",IF(G71&gt;=F71,"Meta Conseguida","Meta Non Conseguida"))))</f>
        <v>Meta Conseguida</v>
      </c>
      <c r="I71" s="3"/>
      <c r="J71" s="271">
        <v>7</v>
      </c>
      <c r="K71" s="270">
        <v>6.9</v>
      </c>
      <c r="L71" s="85" t="str">
        <f>+IF(AND(ISBLANK(J71),ISBLANK(K71)),"Introducir Meta e Resultado",IF(ISBLANK(J71),"Introducir Meta",IF(ISBLANK(K71),"Introducir Resultado",IF(K71&gt;=J71,"Meta Conseguida","Meta Non Conseguida"))))</f>
        <v>Meta Non Conseguida</v>
      </c>
      <c r="N71" s="271">
        <v>7</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99" t="s">
        <v>74</v>
      </c>
      <c r="B73" s="100" t="s">
        <v>75</v>
      </c>
      <c r="C73" s="100" t="s">
        <v>76</v>
      </c>
      <c r="D73" s="309" t="s">
        <v>343</v>
      </c>
      <c r="E73" s="367">
        <v>5</v>
      </c>
      <c r="F73" s="271"/>
      <c r="G73" s="270"/>
      <c r="H73" s="91" t="str">
        <f>+IF(AND(ISBLANK(F73),ISBLANK(G73)),"Introducir Meta e Resultado",IF(ISBLANK(F73),"Introducir Meta",IF(ISBLANK(G73),"Introducir Resultado",IF(G73&gt;=F73,"Meta Conseguida","Meta Non Conseguida"))))</f>
        <v>Introducir Meta e Resultado</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30" customHeight="1">
      <c r="A74" s="99" t="s">
        <v>344</v>
      </c>
      <c r="B74" s="100" t="s">
        <v>345</v>
      </c>
      <c r="C74" s="100" t="s">
        <v>318</v>
      </c>
      <c r="D74" s="317" t="s">
        <v>346</v>
      </c>
      <c r="E74" s="367">
        <v>5</v>
      </c>
      <c r="F74" s="271"/>
      <c r="G74" s="234">
        <v>5</v>
      </c>
      <c r="H74" s="85" t="str">
        <f>+IF(AND(ISBLANK(F74),ISBLANK(G74)),"Introducir Meta e Resultado",IF(ISBLANK(F74),"Introducir Meta",IF(ISBLANK(G74),"Introducir Resultado",IF(G74&gt;=F74,"Meta Conseguida","Meta Non Conseguida"))))</f>
        <v>Introducir Meta</v>
      </c>
      <c r="I74" s="3"/>
      <c r="J74" s="271"/>
      <c r="K74" s="234">
        <v>5</v>
      </c>
      <c r="L74" s="85" t="str">
        <f>+IF(AND(ISBLANK(J74),ISBLANK(K74)),"Introducir Meta e Resultado",IF(ISBLANK(J74),"Introducir Meta",IF(ISBLANK(K74),"Introducir Resultado",IF(K74&gt;=J74,"Meta Conseguida","Meta Non Conseguida"))))</f>
        <v>Introducir Meta</v>
      </c>
      <c r="N74" s="271">
        <v>4</v>
      </c>
      <c r="O74" s="234"/>
      <c r="P74" s="85" t="str">
        <f>+IF(AND(ISBLANK(N74),ISBLANK(O74)),"Introducir Meta e Resultado",IF(ISBLANK(N74),"Introducir Meta",IF(ISBLANK(O74),"Introducir Resultado",IF(O74&gt;=N74,"Meta Conseguida","Meta Non Conseguida"))))</f>
        <v>Introducir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4.333333333333333</v>
      </c>
      <c r="H76" s="86" t="str">
        <f t="shared" ref="H76:H81" si="2">+IF(AND(ISBLANK(F76),ISBLANK(G76)),"Introducir Meta e Resultado",IF(ISBLANK(F76),"Introducir Meta",IF(ISBLANK(G76),"Introducir Resultado",IF(G76&gt;=F76,"Meta Conseguida","Meta Non Conseguida"))))</f>
        <v>Introducir Meta</v>
      </c>
      <c r="I76" s="565"/>
      <c r="J76" s="267"/>
      <c r="K76" s="435">
        <v>5</v>
      </c>
      <c r="L76" s="86" t="str">
        <f t="shared" ref="L76:L81" si="3">+IF(AND(ISBLANK(J76),ISBLANK(K76)),"Introducir Meta e Resultado",IF(ISBLANK(J76),"Introducir Meta",IF(ISBLANK(K76),"Introducir Resultado",IF(K76&gt;=J76,"Meta Conseguida","Meta Non Conseguida"))))</f>
        <v>Introducir Meta</v>
      </c>
      <c r="N76" s="267">
        <v>4</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v>4.45</v>
      </c>
      <c r="H77" s="86" t="str">
        <f t="shared" si="2"/>
        <v>Introducir Meta</v>
      </c>
      <c r="I77" s="565"/>
      <c r="J77" s="267"/>
      <c r="K77" s="435">
        <v>4.5</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v>5</v>
      </c>
      <c r="H78" s="86" t="str">
        <f t="shared" si="2"/>
        <v>Introducir Meta</v>
      </c>
      <c r="I78" s="565"/>
      <c r="J78" s="267"/>
      <c r="K78" s="435">
        <v>4.75</v>
      </c>
      <c r="L78" s="86" t="str">
        <f t="shared" si="3"/>
        <v>Introducir Meta</v>
      </c>
      <c r="N78" s="267">
        <v>4</v>
      </c>
      <c r="O78" s="435"/>
      <c r="P78" s="86" t="str">
        <f t="shared" si="4"/>
        <v>Introducir Resultado</v>
      </c>
    </row>
    <row r="79" spans="1:16" ht="63.75">
      <c r="A79" s="56" t="s">
        <v>359</v>
      </c>
      <c r="B79" s="90" t="s">
        <v>360</v>
      </c>
      <c r="C79" s="63" t="s">
        <v>35</v>
      </c>
      <c r="D79" s="315" t="s">
        <v>361</v>
      </c>
      <c r="E79" s="365">
        <v>4</v>
      </c>
      <c r="F79" s="274"/>
      <c r="G79" s="435">
        <v>4</v>
      </c>
      <c r="H79" s="87" t="str">
        <f t="shared" si="2"/>
        <v>Introducir Meta</v>
      </c>
      <c r="I79" s="565"/>
      <c r="J79" s="274"/>
      <c r="K79" s="435">
        <v>4.5</v>
      </c>
      <c r="L79" s="87" t="str">
        <f t="shared" si="3"/>
        <v>Introducir Meta</v>
      </c>
      <c r="N79" s="274">
        <v>4</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v>4.74</v>
      </c>
      <c r="H81" s="85" t="str">
        <f t="shared" si="2"/>
        <v>Introducir Meta</v>
      </c>
      <c r="I81" s="3"/>
      <c r="J81" s="271"/>
      <c r="K81" s="234"/>
      <c r="L81" s="85" t="str">
        <f t="shared" si="3"/>
        <v>Introducir Meta e Resultado</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3</v>
      </c>
      <c r="H82" s="488" t="str">
        <f>+IF((G82+F82)=0,"Introducir Meta e Resultado",IF(COUNTA(G83:G86)=0,"Indicador Sen Resultados",IF(G82=0,"Ningunha Meta Alcanzada",IF(G82&gt;=F82,"Meta Totalmente Alcanzada",IF(G82&gt;0,"Meta Parcialmente Alcanzada")))))</f>
        <v>Meta Totalmente Alcanzada</v>
      </c>
      <c r="I82" s="565"/>
      <c r="J82" s="498">
        <f>+COUNTA(J83:J86)</f>
        <v>3</v>
      </c>
      <c r="K82" s="497">
        <f>+COUNTIF(L83:L86,"Meta Conseguida")</f>
        <v>3</v>
      </c>
      <c r="L82" s="488" t="str">
        <f>+IF((K82+J82)=0,"Introducir Meta e Resultado",IF(COUNTA(K83:K86)=0,"Indicador Sen Resultados",IF(K82=0,"Ningunha Meta Alcanzada",IF(K82&gt;=J82,"Meta Totalmente Alcanzada",IF(K82&gt;0,"Meta Parcialmente Alcanzada")))))</f>
        <v>Meta Totalmente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3.7777777777777777</v>
      </c>
      <c r="H83" s="86" t="str">
        <f>+IF(AND(ISBLANK(F83),ISBLANK(G83)),"Introducir Meta e Resultado",IF(ISBLANK(F83),"Introducir Meta",IF(ISBLANK(G83),"Introducir Resultado",IF(G83&gt;=F83,"Meta Conseguida","Meta Non Conseguida"))))</f>
        <v>Meta Conseguida</v>
      </c>
      <c r="I83" s="565"/>
      <c r="J83" s="267">
        <v>3</v>
      </c>
      <c r="K83" s="435">
        <v>4.416666666666667</v>
      </c>
      <c r="L83" s="86" t="str">
        <f>+IF(AND(ISBLANK(J83),ISBLANK(K83)),"Introducir Meta e Resultado",IF(ISBLANK(J83),"Introducir Meta",IF(ISBLANK(K83),"Introducir Resultado",IF(K83&gt;=J83,"Meta Conseguida","Meta Non Conseguida"))))</f>
        <v>Meta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v>3.5</v>
      </c>
      <c r="G84" s="435">
        <v>4.2857142899999996</v>
      </c>
      <c r="H84" s="86" t="str">
        <f>+IF(AND(ISBLANK(F84),ISBLANK(G84)),"Introducir Meta e Resultado",IF(ISBLANK(F84),"Introducir Meta",IF(ISBLANK(G84),"Introducir Resultado",IF(G84&gt;=F84,"Meta Conseguida","Meta Non Conseguida"))))</f>
        <v>Meta Conseguida</v>
      </c>
      <c r="I84" s="565"/>
      <c r="J84" s="267">
        <v>3.5</v>
      </c>
      <c r="K84" s="435">
        <v>4.0526315789473681</v>
      </c>
      <c r="L84" s="86" t="str">
        <f>+IF(AND(ISBLANK(J84),ISBLANK(K84)),"Introducir Meta e Resultado",IF(ISBLANK(J84),"Introducir Meta",IF(ISBLANK(K84),"Introducir Resultado",IF(K84&gt;=J84,"Meta Conseguida","Meta Non Conseguida"))))</f>
        <v>Meta Conseguida</v>
      </c>
      <c r="N84" s="267">
        <v>4</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v>3.5</v>
      </c>
      <c r="G85" s="435">
        <v>5</v>
      </c>
      <c r="H85" s="86" t="str">
        <f>+IF(AND(ISBLANK(F85),ISBLANK(G85)),"Introducir Meta e Resultado",IF(ISBLANK(F85),"Introducir Meta",IF(ISBLANK(G85),"Introducir Resultado",IF(G85&gt;=F85,"Meta Conseguida","Meta Non Conseguida"))))</f>
        <v>Meta Conseguida</v>
      </c>
      <c r="I85" s="565"/>
      <c r="J85" s="267">
        <v>3.5</v>
      </c>
      <c r="K85" s="435">
        <v>4.2</v>
      </c>
      <c r="L85" s="86" t="str">
        <f>+IF(AND(ISBLANK(J85),ISBLANK(K85)),"Introducir Meta e Resultado",IF(ISBLANK(J85),"Introducir Meta",IF(ISBLANK(K85),"Introducir Resultado",IF(K85&gt;=J85,"Meta Conseguida","Meta Non Conseguida"))))</f>
        <v>Meta Conseguida</v>
      </c>
      <c r="N85" s="267">
        <v>4</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4</v>
      </c>
      <c r="H86" s="86" t="str">
        <f>+IF(AND(ISBLANK(F86),ISBLANK(G86)),"Introducir Meta e Resultado",IF(ISBLANK(F86),"Introducir Meta",IF(ISBLANK(G86),"Introducir Resultado",IF(G86&gt;=F86,"Meta Conseguida","Meta Non Conseguida"))))</f>
        <v>Introducir Meta</v>
      </c>
      <c r="I86" s="565"/>
      <c r="J86" s="267"/>
      <c r="K86" s="435">
        <v>5</v>
      </c>
      <c r="L86" s="86" t="str">
        <f>+IF(AND(ISBLANK(J86),ISBLANK(K86)),"Introducir Meta e Resultado",IF(ISBLANK(J86),"Introducir Meta",IF(ISBLANK(K86),"Introducir Resultado",IF(K86&gt;=J86,"Meta Conseguida","Meta Non Conseguida"))))</f>
        <v>Introducir Meta</v>
      </c>
      <c r="N86" s="267">
        <v>4</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18</v>
      </c>
      <c r="H87" s="91" t="str">
        <f>+IF(ISBLANK(G87),"Introducir Resultado","Indicador Completado")</f>
        <v>Indicador Completado</v>
      </c>
      <c r="I87" s="3"/>
      <c r="J87" s="276" t="s">
        <v>49</v>
      </c>
      <c r="K87" s="277">
        <v>11</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14</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55"/>
      <c r="H93" s="86" t="str">
        <f t="shared" ref="H93:H97" si="5">+IF(AND(ISBLANK(F93),ISBLANK(G93)),"Introducir Meta e Resultado",IF(ISBLANK(F93),"Introducir Meta",IF(ISBLANK(G93),"Introducir Resultado",IF(G93&gt;=F93,"Meta Conseguida","Meta Non Conseguida"))))</f>
        <v>Introducir Resultado</v>
      </c>
      <c r="J93" s="427">
        <v>0.8</v>
      </c>
      <c r="K93" s="255"/>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0.05</v>
      </c>
      <c r="G94" s="255"/>
      <c r="H94" s="86" t="str">
        <f t="shared" si="5"/>
        <v>Introducir Resultado</v>
      </c>
      <c r="J94" s="427">
        <v>0.05</v>
      </c>
      <c r="K94" s="255"/>
      <c r="L94" s="86" t="str">
        <f t="shared" si="6"/>
        <v>Introducir Resultado</v>
      </c>
      <c r="N94" s="427">
        <v>0.05</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0.65</v>
      </c>
      <c r="G95" s="255"/>
      <c r="H95" s="86" t="str">
        <f t="shared" si="5"/>
        <v>Introducir Resultado</v>
      </c>
      <c r="J95" s="427">
        <v>0.65</v>
      </c>
      <c r="K95" s="255"/>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55"/>
      <c r="H96" s="86" t="str">
        <f t="shared" si="5"/>
        <v>Introducir Resultado</v>
      </c>
      <c r="J96" s="427">
        <v>0.8</v>
      </c>
      <c r="K96" s="255"/>
      <c r="L96" s="86" t="str">
        <f t="shared" si="6"/>
        <v>Introducir Resultado</v>
      </c>
      <c r="N96" s="427">
        <v>0.8</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0.7</v>
      </c>
      <c r="G97" s="255"/>
      <c r="H97" s="87" t="str">
        <f t="shared" si="5"/>
        <v>Introducir Resultado</v>
      </c>
      <c r="J97" s="502">
        <v>0.7</v>
      </c>
      <c r="K97" s="255"/>
      <c r="L97" s="87" t="str">
        <f t="shared" si="6"/>
        <v>Introducir Resultado</v>
      </c>
      <c r="N97" s="502">
        <v>1</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700-000000000000}"/>
  <mergeCells count="6">
    <mergeCell ref="N4:P4"/>
    <mergeCell ref="A2:H2"/>
    <mergeCell ref="A4:B4"/>
    <mergeCell ref="F4:H4"/>
    <mergeCell ref="C4:D4"/>
    <mergeCell ref="J4:L4"/>
  </mergeCells>
  <conditionalFormatting sqref="G1">
    <cfRule type="cellIs" dxfId="1637" priority="5504" operator="equal">
      <formula>0</formula>
    </cfRule>
    <cfRule type="cellIs" dxfId="1636" priority="5505" operator="lessThan">
      <formula>$F1</formula>
    </cfRule>
    <cfRule type="cellIs" dxfId="1635" priority="5506" operator="greaterThanOrEqual">
      <formula>$F1</formula>
    </cfRule>
  </conditionalFormatting>
  <conditionalFormatting sqref="G7">
    <cfRule type="cellIs" dxfId="1634" priority="883" operator="equal">
      <formula>0</formula>
    </cfRule>
    <cfRule type="cellIs" dxfId="1633" priority="884" operator="lessThan">
      <formula>F7</formula>
    </cfRule>
    <cfRule type="cellIs" dxfId="1632" priority="885" operator="greaterThanOrEqual">
      <formula>F7</formula>
    </cfRule>
  </conditionalFormatting>
  <conditionalFormatting sqref="G8">
    <cfRule type="cellIs" dxfId="1631" priority="523" operator="equal">
      <formula>0</formula>
    </cfRule>
    <cfRule type="cellIs" dxfId="1630" priority="524" operator="greaterThanOrEqual">
      <formula>F8</formula>
    </cfRule>
    <cfRule type="cellIs" dxfId="1629" priority="525" operator="lessThan">
      <formula>F8</formula>
    </cfRule>
  </conditionalFormatting>
  <conditionalFormatting sqref="G9">
    <cfRule type="cellIs" dxfId="1628" priority="869" operator="lessThan">
      <formula>F9</formula>
    </cfRule>
    <cfRule type="cellIs" dxfId="1627" priority="870" operator="greaterThanOrEqual">
      <formula>F9</formula>
    </cfRule>
  </conditionalFormatting>
  <conditionalFormatting sqref="G9:G11">
    <cfRule type="cellIs" dxfId="1626" priority="853" operator="equal">
      <formula>0</formula>
    </cfRule>
  </conditionalFormatting>
  <conditionalFormatting sqref="G10">
    <cfRule type="cellIs" dxfId="1625" priority="854" operator="lessThan">
      <formula>F10</formula>
    </cfRule>
    <cfRule type="cellIs" dxfId="1624" priority="855" operator="greaterThanOrEqual">
      <formula>F10</formula>
    </cfRule>
  </conditionalFormatting>
  <conditionalFormatting sqref="G11">
    <cfRule type="cellIs" dxfId="1623" priority="872" operator="lessThan">
      <formula>$F11</formula>
    </cfRule>
    <cfRule type="cellIs" dxfId="1622" priority="873" operator="greaterThanOrEqual">
      <formula>$F11</formula>
    </cfRule>
  </conditionalFormatting>
  <conditionalFormatting sqref="G12">
    <cfRule type="cellIs" dxfId="1621" priority="505" operator="equal">
      <formula>0</formula>
    </cfRule>
    <cfRule type="cellIs" dxfId="1620" priority="506" operator="greaterThanOrEqual">
      <formula>F12</formula>
    </cfRule>
    <cfRule type="cellIs" dxfId="1619" priority="507" operator="lessThan">
      <formula>F12</formula>
    </cfRule>
  </conditionalFormatting>
  <conditionalFormatting sqref="G13">
    <cfRule type="cellIs" dxfId="1618" priority="845" operator="lessThan">
      <formula>F13</formula>
    </cfRule>
    <cfRule type="cellIs" dxfId="1617" priority="846" operator="greaterThanOrEqual">
      <formula>F13</formula>
    </cfRule>
  </conditionalFormatting>
  <conditionalFormatting sqref="G13:G15">
    <cfRule type="cellIs" dxfId="1616" priority="18" operator="equal">
      <formula>0</formula>
    </cfRule>
  </conditionalFormatting>
  <conditionalFormatting sqref="G14">
    <cfRule type="cellIs" dxfId="1615" priority="842" operator="lessThan">
      <formula>F14</formula>
    </cfRule>
    <cfRule type="cellIs" dxfId="1614" priority="843" operator="greaterThanOrEqual">
      <formula>F14</formula>
    </cfRule>
  </conditionalFormatting>
  <conditionalFormatting sqref="G16">
    <cfRule type="cellIs" dxfId="1613" priority="487" operator="equal">
      <formula>0</formula>
    </cfRule>
    <cfRule type="cellIs" dxfId="1612" priority="488" operator="greaterThanOrEqual">
      <formula>F16</formula>
    </cfRule>
    <cfRule type="cellIs" dxfId="1611" priority="489" operator="lessThan">
      <formula>F16</formula>
    </cfRule>
  </conditionalFormatting>
  <conditionalFormatting sqref="G17">
    <cfRule type="cellIs" dxfId="1610" priority="866" operator="lessThan">
      <formula>F17</formula>
    </cfRule>
    <cfRule type="cellIs" dxfId="1609" priority="867" operator="greaterThanOrEqual">
      <formula>F17</formula>
    </cfRule>
  </conditionalFormatting>
  <conditionalFormatting sqref="G17:G18">
    <cfRule type="cellIs" dxfId="1608" priority="865" operator="equal">
      <formula>0</formula>
    </cfRule>
  </conditionalFormatting>
  <conditionalFormatting sqref="G18">
    <cfRule type="cellIs" dxfId="1607" priority="875" operator="lessThan">
      <formula>F18</formula>
    </cfRule>
    <cfRule type="cellIs" dxfId="1606" priority="876" operator="greaterThanOrEqual">
      <formula>F18</formula>
    </cfRule>
  </conditionalFormatting>
  <conditionalFormatting sqref="G20">
    <cfRule type="cellIs" dxfId="1605" priority="469" operator="equal">
      <formula>0</formula>
    </cfRule>
    <cfRule type="cellIs" dxfId="1604" priority="470" operator="greaterThanOrEqual">
      <formula>F20</formula>
    </cfRule>
    <cfRule type="cellIs" dxfId="1603" priority="471" operator="lessThan">
      <formula>F20</formula>
    </cfRule>
  </conditionalFormatting>
  <conditionalFormatting sqref="G21">
    <cfRule type="cellIs" dxfId="1602" priority="860" operator="lessThan">
      <formula>F21</formula>
    </cfRule>
    <cfRule type="cellIs" dxfId="1601" priority="861" operator="greaterThanOrEqual">
      <formula>F21</formula>
    </cfRule>
  </conditionalFormatting>
  <conditionalFormatting sqref="G21:G22">
    <cfRule type="cellIs" dxfId="1600" priority="856" operator="equal">
      <formula>0</formula>
    </cfRule>
  </conditionalFormatting>
  <conditionalFormatting sqref="G22">
    <cfRule type="cellIs" dxfId="1599" priority="857" operator="lessThan">
      <formula>F22</formula>
    </cfRule>
    <cfRule type="cellIs" dxfId="1598" priority="858" operator="greaterThanOrEqual">
      <formula>F22</formula>
    </cfRule>
  </conditionalFormatting>
  <conditionalFormatting sqref="G24">
    <cfRule type="cellIs" dxfId="1597" priority="451" operator="equal">
      <formula>0</formula>
    </cfRule>
    <cfRule type="cellIs" dxfId="1596" priority="452" operator="greaterThanOrEqual">
      <formula>F24</formula>
    </cfRule>
    <cfRule type="cellIs" dxfId="1595" priority="453" operator="lessThan">
      <formula>F24</formula>
    </cfRule>
  </conditionalFormatting>
  <conditionalFormatting sqref="G25">
    <cfRule type="cellIs" dxfId="1594" priority="1846" operator="equal">
      <formula>0</formula>
    </cfRule>
    <cfRule type="cellIs" dxfId="1593" priority="1847" operator="lessThan">
      <formula>F25</formula>
    </cfRule>
    <cfRule type="cellIs" dxfId="1592" priority="1848" operator="greaterThanOrEqual">
      <formula>F25</formula>
    </cfRule>
  </conditionalFormatting>
  <conditionalFormatting sqref="G26">
    <cfRule type="cellIs" dxfId="1591" priority="1849" operator="equal">
      <formula>0</formula>
    </cfRule>
    <cfRule type="cellIs" dxfId="1590" priority="1850" operator="lessThanOrEqual">
      <formula>F26</formula>
    </cfRule>
    <cfRule type="cellIs" dxfId="1589" priority="1851" operator="greaterThan">
      <formula>F26</formula>
    </cfRule>
  </conditionalFormatting>
  <conditionalFormatting sqref="G27:G30">
    <cfRule type="cellIs" dxfId="1588" priority="1834" operator="equal">
      <formula>0</formula>
    </cfRule>
    <cfRule type="cellIs" dxfId="1587" priority="1835" operator="lessThan">
      <formula>$F27</formula>
    </cfRule>
    <cfRule type="cellIs" dxfId="1586" priority="1836" operator="greaterThanOrEqual">
      <formula>$F27</formula>
    </cfRule>
  </conditionalFormatting>
  <conditionalFormatting sqref="G32">
    <cfRule type="cellIs" dxfId="1585" priority="1940" operator="lessThan">
      <formula>F32</formula>
    </cfRule>
    <cfRule type="cellIs" dxfId="1584" priority="1941" operator="greaterThanOrEqual">
      <formula>F32</formula>
    </cfRule>
  </conditionalFormatting>
  <conditionalFormatting sqref="G32:G33">
    <cfRule type="cellIs" dxfId="1583" priority="1939" operator="equal">
      <formula>0</formula>
    </cfRule>
  </conditionalFormatting>
  <conditionalFormatting sqref="G33">
    <cfRule type="cellIs" dxfId="1582" priority="1943" operator="lessThan">
      <formula>F33</formula>
    </cfRule>
    <cfRule type="cellIs" dxfId="1581" priority="1944" operator="greaterThanOrEqual">
      <formula>F33</formula>
    </cfRule>
  </conditionalFormatting>
  <conditionalFormatting sqref="G35">
    <cfRule type="cellIs" dxfId="1580" priority="1937" operator="lessThan">
      <formula>F35</formula>
    </cfRule>
    <cfRule type="cellIs" dxfId="1579" priority="1938" operator="greaterThanOrEqual">
      <formula>F35</formula>
    </cfRule>
  </conditionalFormatting>
  <conditionalFormatting sqref="G35:G36">
    <cfRule type="cellIs" dxfId="1578" priority="1930" operator="equal">
      <formula>0</formula>
    </cfRule>
  </conditionalFormatting>
  <conditionalFormatting sqref="G36">
    <cfRule type="cellIs" dxfId="1577" priority="1931" operator="lessThan">
      <formula>F36</formula>
    </cfRule>
    <cfRule type="cellIs" dxfId="1576" priority="1932" operator="greaterThanOrEqual">
      <formula>F36</formula>
    </cfRule>
  </conditionalFormatting>
  <conditionalFormatting sqref="G37">
    <cfRule type="cellIs" dxfId="1575" priority="433" operator="equal">
      <formula>0</formula>
    </cfRule>
    <cfRule type="cellIs" dxfId="1574" priority="434" operator="lessThan">
      <formula>$R37</formula>
    </cfRule>
    <cfRule type="cellIs" dxfId="1573" priority="435" operator="greaterThanOrEqual">
      <formula>$R37</formula>
    </cfRule>
  </conditionalFormatting>
  <conditionalFormatting sqref="G38:G40">
    <cfRule type="cellIs" dxfId="1572" priority="1918" operator="equal">
      <formula>0</formula>
    </cfRule>
    <cfRule type="cellIs" dxfId="1571" priority="1919" operator="lessThan">
      <formula>F38</formula>
    </cfRule>
    <cfRule type="cellIs" dxfId="1570" priority="1920" operator="greaterThanOrEqual">
      <formula>F38</formula>
    </cfRule>
  </conditionalFormatting>
  <conditionalFormatting sqref="G46">
    <cfRule type="cellIs" dxfId="1569" priority="397" operator="equal">
      <formula>0</formula>
    </cfRule>
    <cfRule type="cellIs" dxfId="1568" priority="398" operator="lessThan">
      <formula>F46</formula>
    </cfRule>
    <cfRule type="cellIs" dxfId="1567" priority="399" operator="greaterThanOrEqual">
      <formula>F46</formula>
    </cfRule>
  </conditionalFormatting>
  <conditionalFormatting sqref="G47:G51">
    <cfRule type="cellIs" dxfId="1566" priority="79" operator="equal">
      <formula>0</formula>
    </cfRule>
    <cfRule type="cellIs" dxfId="1565" priority="80" operator="lessThan">
      <formula>F47</formula>
    </cfRule>
    <cfRule type="cellIs" dxfId="1564" priority="81" operator="greaterThanOrEqual">
      <formula>F47</formula>
    </cfRule>
  </conditionalFormatting>
  <conditionalFormatting sqref="G52:G53">
    <cfRule type="cellIs" dxfId="1563" priority="550" operator="equal">
      <formula>0</formula>
    </cfRule>
    <cfRule type="cellIs" dxfId="1562" priority="551" operator="lessThanOrEqual">
      <formula>F52</formula>
    </cfRule>
    <cfRule type="cellIs" dxfId="1561" priority="552" operator="greaterThan">
      <formula>F52</formula>
    </cfRule>
  </conditionalFormatting>
  <conditionalFormatting sqref="G54">
    <cfRule type="cellIs" dxfId="1560" priority="379" operator="equal">
      <formula>0</formula>
    </cfRule>
    <cfRule type="cellIs" dxfId="1559" priority="380" operator="lessThan">
      <formula>F54</formula>
    </cfRule>
    <cfRule type="cellIs" dxfId="1558" priority="381" operator="greaterThanOrEqual">
      <formula>F54</formula>
    </cfRule>
  </conditionalFormatting>
  <conditionalFormatting sqref="G55:G58">
    <cfRule type="cellIs" dxfId="1557" priority="118" operator="equal">
      <formula>0</formula>
    </cfRule>
    <cfRule type="cellIs" dxfId="1556" priority="119" operator="lessThan">
      <formula>F55</formula>
    </cfRule>
    <cfRule type="cellIs" dxfId="1555" priority="120" operator="greaterThanOrEqual">
      <formula>F55</formula>
    </cfRule>
  </conditionalFormatting>
  <conditionalFormatting sqref="G59">
    <cfRule type="cellIs" dxfId="1554" priority="361" operator="equal">
      <formula>0</formula>
    </cfRule>
    <cfRule type="cellIs" dxfId="1553" priority="362" operator="lessThan">
      <formula>F59</formula>
    </cfRule>
    <cfRule type="cellIs" dxfId="1552" priority="363" operator="greaterThanOrEqual">
      <formula>F59</formula>
    </cfRule>
  </conditionalFormatting>
  <conditionalFormatting sqref="G60:G63">
    <cfRule type="cellIs" dxfId="1551" priority="155" operator="lessThan">
      <formula>F60</formula>
    </cfRule>
    <cfRule type="cellIs" dxfId="1550" priority="156" operator="greaterThanOrEqual">
      <formula>F60</formula>
    </cfRule>
  </conditionalFormatting>
  <conditionalFormatting sqref="G60:G64">
    <cfRule type="cellIs" dxfId="1549" priority="154" operator="equal">
      <formula>0</formula>
    </cfRule>
  </conditionalFormatting>
  <conditionalFormatting sqref="G64">
    <cfRule type="cellIs" dxfId="1548" priority="1952" operator="lessThan">
      <formula>F64</formula>
    </cfRule>
    <cfRule type="cellIs" dxfId="1547" priority="1953" operator="greaterThanOrEqual">
      <formula>F64</formula>
    </cfRule>
  </conditionalFormatting>
  <conditionalFormatting sqref="G65">
    <cfRule type="cellIs" dxfId="1546" priority="343" operator="equal">
      <formula>0</formula>
    </cfRule>
    <cfRule type="cellIs" dxfId="1545" priority="344" operator="lessThan">
      <formula>F65</formula>
    </cfRule>
    <cfRule type="cellIs" dxfId="1544" priority="345" operator="greaterThanOrEqual">
      <formula>F65</formula>
    </cfRule>
  </conditionalFormatting>
  <conditionalFormatting sqref="G66:G69">
    <cfRule type="cellIs" dxfId="1543" priority="190" operator="equal">
      <formula>0</formula>
    </cfRule>
    <cfRule type="cellIs" dxfId="1542" priority="191" operator="lessThan">
      <formula>F66</formula>
    </cfRule>
    <cfRule type="cellIs" dxfId="1541" priority="192" operator="greaterThanOrEqual">
      <formula>F66</formula>
    </cfRule>
  </conditionalFormatting>
  <conditionalFormatting sqref="G71">
    <cfRule type="cellIs" dxfId="1540" priority="556" operator="equal">
      <formula>0</formula>
    </cfRule>
    <cfRule type="cellIs" dxfId="1539" priority="557" operator="lessThan">
      <formula>F71</formula>
    </cfRule>
    <cfRule type="cellIs" dxfId="1538" priority="558" operator="greaterThanOrEqual">
      <formula>F71</formula>
    </cfRule>
  </conditionalFormatting>
  <conditionalFormatting sqref="G73">
    <cfRule type="cellIs" dxfId="1537" priority="1666" operator="lessThan">
      <formula>F73</formula>
    </cfRule>
    <cfRule type="cellIs" dxfId="1536" priority="1667" operator="greaterThanOrEqual">
      <formula>F73</formula>
    </cfRule>
  </conditionalFormatting>
  <conditionalFormatting sqref="G73:G74">
    <cfRule type="cellIs" dxfId="1535" priority="1662" operator="equal">
      <formula>0</formula>
    </cfRule>
  </conditionalFormatting>
  <conditionalFormatting sqref="G74">
    <cfRule type="cellIs" dxfId="1534" priority="1663" operator="lessThan">
      <formula>F74</formula>
    </cfRule>
    <cfRule type="cellIs" dxfId="1533" priority="1664" operator="greaterThanOrEqual">
      <formula>F74</formula>
    </cfRule>
  </conditionalFormatting>
  <conditionalFormatting sqref="G75">
    <cfRule type="cellIs" dxfId="1532" priority="325" operator="equal">
      <formula>0</formula>
    </cfRule>
    <cfRule type="cellIs" dxfId="1531" priority="326" operator="lessThan">
      <formula>F75</formula>
    </cfRule>
    <cfRule type="cellIs" dxfId="1530" priority="327" operator="greaterThanOrEqual">
      <formula>F75</formula>
    </cfRule>
  </conditionalFormatting>
  <conditionalFormatting sqref="G76:G79">
    <cfRule type="cellIs" dxfId="1529" priority="227" operator="lessThan">
      <formula>F76</formula>
    </cfRule>
    <cfRule type="cellIs" dxfId="1528" priority="228" operator="greaterThanOrEqual">
      <formula>F76</formula>
    </cfRule>
  </conditionalFormatting>
  <conditionalFormatting sqref="G76:G81">
    <cfRule type="cellIs" dxfId="1527" priority="226" operator="equal">
      <formula>0</formula>
    </cfRule>
  </conditionalFormatting>
  <conditionalFormatting sqref="G80">
    <cfRule type="cellIs" dxfId="1526" priority="1672" operator="lessThan">
      <formula>F80</formula>
    </cfRule>
    <cfRule type="cellIs" dxfId="1525" priority="1673" operator="greaterThanOrEqual">
      <formula>F80</formula>
    </cfRule>
  </conditionalFormatting>
  <conditionalFormatting sqref="G81">
    <cfRule type="cellIs" dxfId="1524" priority="1660" operator="lessThan">
      <formula>F81</formula>
    </cfRule>
    <cfRule type="cellIs" dxfId="1523" priority="1661" operator="greaterThanOrEqual">
      <formula>F81</formula>
    </cfRule>
  </conditionalFormatting>
  <conditionalFormatting sqref="G82">
    <cfRule type="cellIs" dxfId="1522" priority="307" operator="equal">
      <formula>0</formula>
    </cfRule>
    <cfRule type="cellIs" dxfId="1521" priority="308" operator="lessThan">
      <formula>F82</formula>
    </cfRule>
    <cfRule type="cellIs" dxfId="1520" priority="309" operator="greaterThanOrEqual">
      <formula>F82</formula>
    </cfRule>
  </conditionalFormatting>
  <conditionalFormatting sqref="G83:G86">
    <cfRule type="cellIs" dxfId="1519" priority="262" operator="equal">
      <formula>0</formula>
    </cfRule>
    <cfRule type="cellIs" dxfId="1518" priority="263" operator="lessThan">
      <formula>F83</formula>
    </cfRule>
    <cfRule type="cellIs" dxfId="1517" priority="264" operator="greaterThanOrEqual">
      <formula>F83</formula>
    </cfRule>
  </conditionalFormatting>
  <conditionalFormatting sqref="G92">
    <cfRule type="cellIs" dxfId="1516" priority="34" operator="equal">
      <formula>0</formula>
    </cfRule>
    <cfRule type="cellIs" dxfId="1515" priority="35" operator="lessThan">
      <formula>F92</formula>
    </cfRule>
    <cfRule type="cellIs" dxfId="1514" priority="36" operator="greaterThanOrEqual">
      <formula>F92</formula>
    </cfRule>
  </conditionalFormatting>
  <conditionalFormatting sqref="G93:G97">
    <cfRule type="cellIs" dxfId="1513" priority="4" operator="equal">
      <formula>0</formula>
    </cfRule>
    <cfRule type="cellIs" dxfId="1512" priority="5" operator="lessThanOrEqual">
      <formula>F93</formula>
    </cfRule>
    <cfRule type="cellIs" dxfId="1511" priority="6" operator="greaterThan">
      <formula>F93</formula>
    </cfRule>
  </conditionalFormatting>
  <conditionalFormatting sqref="H7">
    <cfRule type="cellIs" dxfId="1510" priority="532" operator="equal">
      <formula>"Introducir resultado"</formula>
    </cfRule>
    <cfRule type="cellIs" dxfId="1509" priority="533" operator="equal">
      <formula>"Meta Conseguida"</formula>
    </cfRule>
    <cfRule type="cellIs" dxfId="1508" priority="534" operator="equal">
      <formula>"Meta non Conseguida"</formula>
    </cfRule>
  </conditionalFormatting>
  <conditionalFormatting sqref="H8">
    <cfRule type="cellIs" dxfId="1507" priority="514" operator="equal">
      <formula>"Meta Totalmente Alcanzada"</formula>
    </cfRule>
    <cfRule type="cellIs" dxfId="1506" priority="515" operator="equal">
      <formula>"Meta Parcialmente Alcanzada"</formula>
    </cfRule>
    <cfRule type="cellIs" dxfId="1505" priority="516" operator="equal">
      <formula>"Ningunha Meta Alcanzada"</formula>
    </cfRule>
  </conditionalFormatting>
  <conditionalFormatting sqref="H9:H10">
    <cfRule type="cellIs" dxfId="1504" priority="823" operator="equal">
      <formula>"Introducir resultado"</formula>
    </cfRule>
    <cfRule type="cellIs" dxfId="1503" priority="824" operator="equal">
      <formula>"Meta Conseguida"</formula>
    </cfRule>
    <cfRule type="cellIs" dxfId="1502" priority="825" operator="equal">
      <formula>"Meta non Conseguida"</formula>
    </cfRule>
  </conditionalFormatting>
  <conditionalFormatting sqref="H12">
    <cfRule type="cellIs" dxfId="1501" priority="496" operator="equal">
      <formula>"Meta Totalmente Alcanzada"</formula>
    </cfRule>
    <cfRule type="cellIs" dxfId="1500" priority="497" operator="equal">
      <formula>"Meta Parcialmente Alcanzada"</formula>
    </cfRule>
    <cfRule type="cellIs" dxfId="1499" priority="498" operator="equal">
      <formula>"Ningunha Meta Alcanzada"</formula>
    </cfRule>
  </conditionalFormatting>
  <conditionalFormatting sqref="H13:H14">
    <cfRule type="cellIs" dxfId="1498" priority="818" operator="equal">
      <formula>"Meta Conseguida"</formula>
    </cfRule>
    <cfRule type="cellIs" dxfId="1497" priority="819" operator="equal">
      <formula>"Meta non Conseguida"</formula>
    </cfRule>
  </conditionalFormatting>
  <conditionalFormatting sqref="H13:H15">
    <cfRule type="cellIs" dxfId="1496" priority="15" operator="equal">
      <formula>"Introducir resultado"</formula>
    </cfRule>
  </conditionalFormatting>
  <conditionalFormatting sqref="H15">
    <cfRule type="cellIs" dxfId="1495" priority="16" operator="equal">
      <formula>"Resultado Introducido"</formula>
    </cfRule>
    <cfRule type="cellIs" dxfId="1494" priority="17" operator="equal">
      <formula>"Meta no Conseguida"</formula>
    </cfRule>
  </conditionalFormatting>
  <conditionalFormatting sqref="H16">
    <cfRule type="cellIs" dxfId="1493" priority="478" operator="equal">
      <formula>"Meta Totalmente Alcanzada"</formula>
    </cfRule>
    <cfRule type="cellIs" dxfId="1492" priority="479" operator="equal">
      <formula>"Meta Parcialmente Alcanzada"</formula>
    </cfRule>
    <cfRule type="cellIs" dxfId="1491" priority="480" operator="equal">
      <formula>"Ningunha Meta Alcanzada"</formula>
    </cfRule>
  </conditionalFormatting>
  <conditionalFormatting sqref="H17:H18">
    <cfRule type="cellIs" dxfId="1490" priority="807" operator="equal">
      <formula>"Introducir resultado"</formula>
    </cfRule>
    <cfRule type="cellIs" dxfId="1489" priority="808" operator="equal">
      <formula>"Meta Conseguida"</formula>
    </cfRule>
    <cfRule type="cellIs" dxfId="1488" priority="809" operator="equal">
      <formula>"Meta non Conseguida"</formula>
    </cfRule>
  </conditionalFormatting>
  <conditionalFormatting sqref="H20">
    <cfRule type="cellIs" dxfId="1487" priority="460" operator="equal">
      <formula>"Meta Totalmente Alcanzada"</formula>
    </cfRule>
    <cfRule type="cellIs" dxfId="1486" priority="461" operator="equal">
      <formula>"Meta Parcialmente Alcanzada"</formula>
    </cfRule>
    <cfRule type="cellIs" dxfId="1485" priority="462" operator="equal">
      <formula>"Ningunha Meta Alcanzada"</formula>
    </cfRule>
  </conditionalFormatting>
  <conditionalFormatting sqref="H21:H22">
    <cfRule type="cellIs" dxfId="1484" priority="801" operator="equal">
      <formula>"Introducir resultado"</formula>
    </cfRule>
    <cfRule type="cellIs" dxfId="1483" priority="802" operator="equal">
      <formula>"Meta Conseguida"</formula>
    </cfRule>
    <cfRule type="cellIs" dxfId="1482" priority="803" operator="equal">
      <formula>"Meta non Conseguida"</formula>
    </cfRule>
  </conditionalFormatting>
  <conditionalFormatting sqref="H24">
    <cfRule type="cellIs" dxfId="1481" priority="436" operator="equal">
      <formula>"Meta Totalmente Alcanzada"</formula>
    </cfRule>
    <cfRule type="cellIs" dxfId="1480" priority="437" operator="equal">
      <formula>"Meta Parcialmente Alcanzada"</formula>
    </cfRule>
    <cfRule type="cellIs" dxfId="1479" priority="438" operator="equal">
      <formula>"Ningunha Meta Alcanzada"</formula>
    </cfRule>
  </conditionalFormatting>
  <conditionalFormatting sqref="H25:H30">
    <cfRule type="cellIs" dxfId="1478" priority="1704" operator="equal">
      <formula>"Introducir resultado"</formula>
    </cfRule>
    <cfRule type="cellIs" dxfId="1477" priority="1705" operator="equal">
      <formula>"Meta Conseguida"</formula>
    </cfRule>
    <cfRule type="cellIs" dxfId="1476" priority="1706" operator="equal">
      <formula>"Meta non Conseguida"</formula>
    </cfRule>
  </conditionalFormatting>
  <conditionalFormatting sqref="H32:H33">
    <cfRule type="cellIs" dxfId="1475" priority="1701" operator="equal">
      <formula>"Introducir resultado"</formula>
    </cfRule>
    <cfRule type="cellIs" dxfId="1474" priority="1702" operator="equal">
      <formula>"Meta Conseguida"</formula>
    </cfRule>
    <cfRule type="cellIs" dxfId="1473" priority="1703" operator="equal">
      <formula>"Meta non Conseguida"</formula>
    </cfRule>
  </conditionalFormatting>
  <conditionalFormatting sqref="H35:H36">
    <cfRule type="cellIs" dxfId="1472" priority="1710" operator="equal">
      <formula>"Introducir resultado"</formula>
    </cfRule>
    <cfRule type="cellIs" dxfId="1471" priority="1711" operator="equal">
      <formula>"Meta Conseguida"</formula>
    </cfRule>
    <cfRule type="cellIs" dxfId="1470" priority="1712" operator="equal">
      <formula>"Meta non Conseguida"</formula>
    </cfRule>
  </conditionalFormatting>
  <conditionalFormatting sqref="H37">
    <cfRule type="cellIs" dxfId="1469" priority="424" operator="equal">
      <formula>"Meta Totalmente Alcanzada"</formula>
    </cfRule>
    <cfRule type="cellIs" dxfId="1468" priority="425" operator="equal">
      <formula>"Meta Parcialmente Alcanzada"</formula>
    </cfRule>
    <cfRule type="cellIs" dxfId="1467" priority="426" operator="equal">
      <formula>"Ningunha Meta Alcanzada"</formula>
    </cfRule>
  </conditionalFormatting>
  <conditionalFormatting sqref="H38:H40">
    <cfRule type="cellIs" dxfId="1466" priority="1922" operator="equal">
      <formula>"Meta Conseguida"</formula>
    </cfRule>
    <cfRule type="cellIs" dxfId="1465" priority="1923" operator="equal">
      <formula>"Meta non Conseguida"</formula>
    </cfRule>
  </conditionalFormatting>
  <conditionalFormatting sqref="H38:H41">
    <cfRule type="cellIs" dxfId="1464" priority="1915" operator="equal">
      <formula>"Introducir resultado"</formula>
    </cfRule>
  </conditionalFormatting>
  <conditionalFormatting sqref="H41">
    <cfRule type="cellIs" dxfId="1463" priority="1916" operator="equal">
      <formula>"Indicador Completado"</formula>
    </cfRule>
    <cfRule type="cellIs" dxfId="1462" priority="1917" operator="equal">
      <formula>"Meta no Conseguida"</formula>
    </cfRule>
  </conditionalFormatting>
  <conditionalFormatting sqref="H46">
    <cfRule type="cellIs" dxfId="1461" priority="388" operator="equal">
      <formula>"Meta Totalmente Alcanzada"</formula>
    </cfRule>
    <cfRule type="cellIs" dxfId="1460" priority="389" operator="equal">
      <formula>"Meta Parcialmente Alcanzada"</formula>
    </cfRule>
    <cfRule type="cellIs" dxfId="1459" priority="390" operator="equal">
      <formula>"Ningunha Meta Alcanzada"</formula>
    </cfRule>
  </conditionalFormatting>
  <conditionalFormatting sqref="H47">
    <cfRule type="cellIs" dxfId="1458" priority="2019" operator="equal">
      <formula>"Meta noN Conseguida"</formula>
    </cfRule>
  </conditionalFormatting>
  <conditionalFormatting sqref="H47:H53">
    <cfRule type="cellIs" dxfId="1457" priority="574" operator="equal">
      <formula>"Introducir resultado"</formula>
    </cfRule>
    <cfRule type="cellIs" dxfId="1456" priority="575" operator="equal">
      <formula>"Meta Conseguida"</formula>
    </cfRule>
  </conditionalFormatting>
  <conditionalFormatting sqref="H48:H53">
    <cfRule type="cellIs" dxfId="1455" priority="576" operator="equal">
      <formula>"Meta non Conseguida"</formula>
    </cfRule>
  </conditionalFormatting>
  <conditionalFormatting sqref="H54">
    <cfRule type="cellIs" dxfId="1454" priority="376" operator="equal">
      <formula>"Meta Totalmente Alcanzada"</formula>
    </cfRule>
    <cfRule type="cellIs" dxfId="1453" priority="377" operator="equal">
      <formula>"Meta Parcialmente Alcanzada"</formula>
    </cfRule>
    <cfRule type="cellIs" dxfId="1452" priority="378" operator="equal">
      <formula>"Ningunha Meta Alcanzada"</formula>
    </cfRule>
  </conditionalFormatting>
  <conditionalFormatting sqref="H55:H58">
    <cfRule type="cellIs" dxfId="1451" priority="1969" operator="equal">
      <formula>"Introducir resultado"</formula>
    </cfRule>
    <cfRule type="cellIs" dxfId="1450" priority="1970" operator="equal">
      <formula>"Meta Conseguida"</formula>
    </cfRule>
    <cfRule type="cellIs" dxfId="1449" priority="1971" operator="equal">
      <formula>"Meta non Conseguida"</formula>
    </cfRule>
  </conditionalFormatting>
  <conditionalFormatting sqref="H59">
    <cfRule type="cellIs" dxfId="1448" priority="358" operator="equal">
      <formula>"Meta Totalmente Alcanzada"</formula>
    </cfRule>
    <cfRule type="cellIs" dxfId="1447" priority="359" operator="equal">
      <formula>"Meta Parcialmente Alcanzada"</formula>
    </cfRule>
    <cfRule type="cellIs" dxfId="1446" priority="360" operator="equal">
      <formula>"Ningunha Meta Alcanzada"</formula>
    </cfRule>
  </conditionalFormatting>
  <conditionalFormatting sqref="H60:H64">
    <cfRule type="cellIs" dxfId="1445" priority="1695" operator="equal">
      <formula>"Introducir resultado"</formula>
    </cfRule>
    <cfRule type="cellIs" dxfId="1444" priority="1696" operator="equal">
      <formula>"Meta Conseguida"</formula>
    </cfRule>
    <cfRule type="cellIs" dxfId="1443" priority="1697" operator="equal">
      <formula>"Meta non Conseguida"</formula>
    </cfRule>
  </conditionalFormatting>
  <conditionalFormatting sqref="H65">
    <cfRule type="cellIs" dxfId="1442" priority="340" operator="equal">
      <formula>"Meta Totalmente Alcanzada"</formula>
    </cfRule>
    <cfRule type="cellIs" dxfId="1441" priority="341" operator="equal">
      <formula>"Meta Parcialmente Alcanzada"</formula>
    </cfRule>
    <cfRule type="cellIs" dxfId="1440" priority="342" operator="equal">
      <formula>"Ningunha Meta Alcanzada"</formula>
    </cfRule>
  </conditionalFormatting>
  <conditionalFormatting sqref="H66:H69">
    <cfRule type="cellIs" dxfId="1439" priority="1910" operator="equal">
      <formula>"Meta Conseguida"</formula>
    </cfRule>
    <cfRule type="cellIs" dxfId="1438" priority="1911" operator="equal">
      <formula>"Meta non Conseguida"</formula>
    </cfRule>
  </conditionalFormatting>
  <conditionalFormatting sqref="H66:H74">
    <cfRule type="cellIs" dxfId="1437" priority="1680" operator="equal">
      <formula>"Introducir resultado"</formula>
    </cfRule>
  </conditionalFormatting>
  <conditionalFormatting sqref="H70">
    <cfRule type="cellIs" dxfId="1436" priority="1693" operator="equal">
      <formula>"Indicador Completado"</formula>
    </cfRule>
    <cfRule type="cellIs" dxfId="1435" priority="1694" operator="equal">
      <formula>"Meta no Conseguida"</formula>
    </cfRule>
  </conditionalFormatting>
  <conditionalFormatting sqref="H71">
    <cfRule type="cellIs" dxfId="1434" priority="1687" operator="equal">
      <formula>"Meta Conseguida"</formula>
    </cfRule>
    <cfRule type="cellIs" dxfId="1433" priority="1688" operator="equal">
      <formula>"Meta non Conseguida"</formula>
    </cfRule>
  </conditionalFormatting>
  <conditionalFormatting sqref="H72">
    <cfRule type="cellIs" dxfId="1432" priority="1690" operator="equal">
      <formula>"Indicador Completado"</formula>
    </cfRule>
    <cfRule type="cellIs" dxfId="1431" priority="1691" operator="equal">
      <formula>"Meta no Conseguida"</formula>
    </cfRule>
  </conditionalFormatting>
  <conditionalFormatting sqref="H73:H74">
    <cfRule type="cellIs" dxfId="1430" priority="1681" operator="equal">
      <formula>"Meta Conseguida"</formula>
    </cfRule>
    <cfRule type="cellIs" dxfId="1429" priority="1682" operator="equal">
      <formula>"Meta non Conseguida"</formula>
    </cfRule>
  </conditionalFormatting>
  <conditionalFormatting sqref="H75">
    <cfRule type="cellIs" dxfId="1428" priority="322" operator="equal">
      <formula>"Meta Totalmente Alcanzada"</formula>
    </cfRule>
    <cfRule type="cellIs" dxfId="1427" priority="323" operator="equal">
      <formula>"Meta Parcialmente Alcanzada"</formula>
    </cfRule>
    <cfRule type="cellIs" dxfId="1426" priority="324" operator="equal">
      <formula>"Ningunha Meta Alcanzada"</formula>
    </cfRule>
  </conditionalFormatting>
  <conditionalFormatting sqref="H76:H81">
    <cfRule type="cellIs" dxfId="1425" priority="1674" operator="equal">
      <formula>"Introducir resultado"</formula>
    </cfRule>
    <cfRule type="cellIs" dxfId="1424" priority="1675" operator="equal">
      <formula>"Meta Conseguida"</formula>
    </cfRule>
    <cfRule type="cellIs" dxfId="1423" priority="1676" operator="equal">
      <formula>"Meta non Conseguida"</formula>
    </cfRule>
  </conditionalFormatting>
  <conditionalFormatting sqref="H82">
    <cfRule type="cellIs" dxfId="1422" priority="304" operator="equal">
      <formula>"Meta Totalmente Alcanzada"</formula>
    </cfRule>
    <cfRule type="cellIs" dxfId="1421" priority="305" operator="equal">
      <formula>"Meta Parcialmente Alcanzada"</formula>
    </cfRule>
    <cfRule type="cellIs" dxfId="1420" priority="306" operator="equal">
      <formula>"Ningunha Meta Alcanzada"</formula>
    </cfRule>
  </conditionalFormatting>
  <conditionalFormatting sqref="H83:H86">
    <cfRule type="cellIs" dxfId="1419" priority="1862" operator="equal">
      <formula>"Meta Conseguida"</formula>
    </cfRule>
    <cfRule type="cellIs" dxfId="1418" priority="1863" operator="equal">
      <formula>"Meta non Conseguida"</formula>
    </cfRule>
  </conditionalFormatting>
  <conditionalFormatting sqref="H83:H88">
    <cfRule type="cellIs" dxfId="1417" priority="1656" operator="equal">
      <formula>"Introducir resultado"</formula>
    </cfRule>
  </conditionalFormatting>
  <conditionalFormatting sqref="H87:H88">
    <cfRule type="cellIs" dxfId="1416" priority="1657" operator="equal">
      <formula>"Indicador Completado"</formula>
    </cfRule>
    <cfRule type="cellIs" dxfId="1415" priority="1658" operator="equal">
      <formula>"Meta no Conseguida"</formula>
    </cfRule>
  </conditionalFormatting>
  <conditionalFormatting sqref="H92">
    <cfRule type="cellIs" dxfId="1414" priority="31" operator="equal">
      <formula>"Meta Totalmente Alcanzada"</formula>
    </cfRule>
    <cfRule type="cellIs" dxfId="1413" priority="32" operator="equal">
      <formula>"Meta Parcialmente Alcanzada"</formula>
    </cfRule>
    <cfRule type="cellIs" dxfId="1412" priority="33" operator="equal">
      <formula>"Ningunha Meta Alcanzada"</formula>
    </cfRule>
  </conditionalFormatting>
  <conditionalFormatting sqref="H93:H97">
    <cfRule type="cellIs" dxfId="1411" priority="43" operator="equal">
      <formula>"Introducir resultado"</formula>
    </cfRule>
    <cfRule type="cellIs" dxfId="1410" priority="44" operator="equal">
      <formula>"Meta Conseguida"</formula>
    </cfRule>
    <cfRule type="cellIs" dxfId="1409" priority="45" operator="equal">
      <formula>"Meta non Conseguida"</formula>
    </cfRule>
  </conditionalFormatting>
  <conditionalFormatting sqref="K7">
    <cfRule type="cellIs" dxfId="1408" priority="798" operator="equal">
      <formula>0</formula>
    </cfRule>
    <cfRule type="cellIs" dxfId="1407" priority="799" operator="lessThan">
      <formula>J7</formula>
    </cfRule>
    <cfRule type="cellIs" dxfId="1406" priority="800" operator="greaterThanOrEqual">
      <formula>J7</formula>
    </cfRule>
  </conditionalFormatting>
  <conditionalFormatting sqref="K8">
    <cfRule type="cellIs" dxfId="1405" priority="520" operator="equal">
      <formula>0</formula>
    </cfRule>
    <cfRule type="cellIs" dxfId="1404" priority="521" operator="greaterThanOrEqual">
      <formula>J8</formula>
    </cfRule>
    <cfRule type="cellIs" dxfId="1403" priority="522" operator="lessThan">
      <formula>J8</formula>
    </cfRule>
  </conditionalFormatting>
  <conditionalFormatting sqref="K9">
    <cfRule type="cellIs" dxfId="1402" priority="787" operator="lessThan">
      <formula>J9</formula>
    </cfRule>
    <cfRule type="cellIs" dxfId="1401" priority="788" operator="greaterThanOrEqual">
      <formula>J9</formula>
    </cfRule>
  </conditionalFormatting>
  <conditionalFormatting sqref="K9:K11">
    <cfRule type="cellIs" dxfId="1400" priority="646" operator="equal">
      <formula>0</formula>
    </cfRule>
  </conditionalFormatting>
  <conditionalFormatting sqref="K10">
    <cfRule type="cellIs" dxfId="1399" priority="647" operator="lessThan">
      <formula>J10</formula>
    </cfRule>
    <cfRule type="cellIs" dxfId="1398" priority="648" operator="greaterThanOrEqual">
      <formula>J10</formula>
    </cfRule>
  </conditionalFormatting>
  <conditionalFormatting sqref="K11">
    <cfRule type="cellIs" dxfId="1397" priority="790" operator="lessThan">
      <formula>$F11</formula>
    </cfRule>
    <cfRule type="cellIs" dxfId="1396" priority="791" operator="greaterThanOrEqual">
      <formula>$F11</formula>
    </cfRule>
  </conditionalFormatting>
  <conditionalFormatting sqref="K12">
    <cfRule type="cellIs" dxfId="1395" priority="502" operator="equal">
      <formula>0</formula>
    </cfRule>
    <cfRule type="cellIs" dxfId="1394" priority="503" operator="greaterThanOrEqual">
      <formula>J12</formula>
    </cfRule>
    <cfRule type="cellIs" dxfId="1393" priority="504" operator="lessThan">
      <formula>J12</formula>
    </cfRule>
  </conditionalFormatting>
  <conditionalFormatting sqref="K13">
    <cfRule type="cellIs" dxfId="1392" priority="769" operator="lessThan">
      <formula>J13</formula>
    </cfRule>
    <cfRule type="cellIs" dxfId="1391" priority="770" operator="greaterThanOrEqual">
      <formula>J13</formula>
    </cfRule>
  </conditionalFormatting>
  <conditionalFormatting sqref="K13:K15">
    <cfRule type="cellIs" dxfId="1390" priority="8" operator="equal">
      <formula>0</formula>
    </cfRule>
  </conditionalFormatting>
  <conditionalFormatting sqref="K14">
    <cfRule type="cellIs" dxfId="1389" priority="653" operator="lessThan">
      <formula>J14</formula>
    </cfRule>
    <cfRule type="cellIs" dxfId="1388" priority="654" operator="greaterThanOrEqual">
      <formula>J14</formula>
    </cfRule>
  </conditionalFormatting>
  <conditionalFormatting sqref="K16">
    <cfRule type="cellIs" dxfId="1387" priority="484" operator="equal">
      <formula>0</formula>
    </cfRule>
    <cfRule type="cellIs" dxfId="1386" priority="485" operator="greaterThanOrEqual">
      <formula>J16</formula>
    </cfRule>
    <cfRule type="cellIs" dxfId="1385" priority="486" operator="lessThan">
      <formula>J16</formula>
    </cfRule>
  </conditionalFormatting>
  <conditionalFormatting sqref="K17">
    <cfRule type="cellIs" dxfId="1384" priority="784" operator="lessThan">
      <formula>J17</formula>
    </cfRule>
    <cfRule type="cellIs" dxfId="1383" priority="785" operator="greaterThanOrEqual">
      <formula>J17</formula>
    </cfRule>
  </conditionalFormatting>
  <conditionalFormatting sqref="K17:K18">
    <cfRule type="cellIs" dxfId="1382" priority="640" operator="equal">
      <formula>0</formula>
    </cfRule>
  </conditionalFormatting>
  <conditionalFormatting sqref="K18">
    <cfRule type="cellIs" dxfId="1381" priority="641" operator="lessThan">
      <formula>J18</formula>
    </cfRule>
    <cfRule type="cellIs" dxfId="1380" priority="642" operator="greaterThanOrEqual">
      <formula>J18</formula>
    </cfRule>
  </conditionalFormatting>
  <conditionalFormatting sqref="K20">
    <cfRule type="cellIs" dxfId="1379" priority="466" operator="equal">
      <formula>0</formula>
    </cfRule>
    <cfRule type="cellIs" dxfId="1378" priority="467" operator="greaterThanOrEqual">
      <formula>J20</formula>
    </cfRule>
    <cfRule type="cellIs" dxfId="1377" priority="468" operator="lessThan">
      <formula>J20</formula>
    </cfRule>
  </conditionalFormatting>
  <conditionalFormatting sqref="K21">
    <cfRule type="cellIs" dxfId="1376" priority="778" operator="lessThan">
      <formula>J21</formula>
    </cfRule>
    <cfRule type="cellIs" dxfId="1375" priority="779" operator="greaterThanOrEqual">
      <formula>J21</formula>
    </cfRule>
  </conditionalFormatting>
  <conditionalFormatting sqref="K21:K22">
    <cfRule type="cellIs" dxfId="1374" priority="634" operator="equal">
      <formula>0</formula>
    </cfRule>
  </conditionalFormatting>
  <conditionalFormatting sqref="K22">
    <cfRule type="cellIs" dxfId="1373" priority="635" operator="lessThan">
      <formula>J22</formula>
    </cfRule>
    <cfRule type="cellIs" dxfId="1372" priority="636" operator="greaterThanOrEqual">
      <formula>J22</formula>
    </cfRule>
  </conditionalFormatting>
  <conditionalFormatting sqref="K24">
    <cfRule type="cellIs" dxfId="1371" priority="448" operator="equal">
      <formula>0</formula>
    </cfRule>
    <cfRule type="cellIs" dxfId="1370" priority="449" operator="greaterThanOrEqual">
      <formula>J24</formula>
    </cfRule>
    <cfRule type="cellIs" dxfId="1369" priority="450" operator="lessThan">
      <formula>J24</formula>
    </cfRule>
  </conditionalFormatting>
  <conditionalFormatting sqref="K25">
    <cfRule type="cellIs" dxfId="1368" priority="1464" operator="equal">
      <formula>0</formula>
    </cfRule>
    <cfRule type="cellIs" dxfId="1367" priority="1465" operator="lessThan">
      <formula>J25</formula>
    </cfRule>
    <cfRule type="cellIs" dxfId="1366" priority="1466" operator="greaterThanOrEqual">
      <formula>J25</formula>
    </cfRule>
  </conditionalFormatting>
  <conditionalFormatting sqref="K26">
    <cfRule type="cellIs" dxfId="1365" priority="1467" operator="equal">
      <formula>0</formula>
    </cfRule>
    <cfRule type="cellIs" dxfId="1364" priority="1468" operator="lessThanOrEqual">
      <formula>J26</formula>
    </cfRule>
    <cfRule type="cellIs" dxfId="1363" priority="1469" operator="greaterThan">
      <formula>J26</formula>
    </cfRule>
  </conditionalFormatting>
  <conditionalFormatting sqref="K27:K30">
    <cfRule type="cellIs" dxfId="1362" priority="1452" operator="equal">
      <formula>0</formula>
    </cfRule>
    <cfRule type="cellIs" dxfId="1361" priority="1453" operator="lessThan">
      <formula>$F27</formula>
    </cfRule>
    <cfRule type="cellIs" dxfId="1360" priority="1454" operator="greaterThanOrEqual">
      <formula>$F27</formula>
    </cfRule>
  </conditionalFormatting>
  <conditionalFormatting sqref="K32">
    <cfRule type="cellIs" dxfId="1359" priority="1558" operator="lessThan">
      <formula>J32</formula>
    </cfRule>
    <cfRule type="cellIs" dxfId="1358" priority="1559" operator="greaterThanOrEqual">
      <formula>J32</formula>
    </cfRule>
  </conditionalFormatting>
  <conditionalFormatting sqref="K32:K33">
    <cfRule type="cellIs" dxfId="1357" priority="1557" operator="equal">
      <formula>0</formula>
    </cfRule>
  </conditionalFormatting>
  <conditionalFormatting sqref="K33">
    <cfRule type="cellIs" dxfId="1356" priority="1561" operator="lessThan">
      <formula>J33</formula>
    </cfRule>
    <cfRule type="cellIs" dxfId="1355" priority="1562" operator="greaterThanOrEqual">
      <formula>J33</formula>
    </cfRule>
  </conditionalFormatting>
  <conditionalFormatting sqref="K35">
    <cfRule type="cellIs" dxfId="1354" priority="1555" operator="lessThan">
      <formula>J35</formula>
    </cfRule>
    <cfRule type="cellIs" dxfId="1353" priority="1556" operator="greaterThanOrEqual">
      <formula>J35</formula>
    </cfRule>
  </conditionalFormatting>
  <conditionalFormatting sqref="K35:K36">
    <cfRule type="cellIs" dxfId="1352" priority="1548" operator="equal">
      <formula>0</formula>
    </cfRule>
  </conditionalFormatting>
  <conditionalFormatting sqref="K36">
    <cfRule type="cellIs" dxfId="1351" priority="1549" operator="lessThan">
      <formula>J36</formula>
    </cfRule>
    <cfRule type="cellIs" dxfId="1350" priority="1550" operator="greaterThanOrEqual">
      <formula>J36</formula>
    </cfRule>
  </conditionalFormatting>
  <conditionalFormatting sqref="K37">
    <cfRule type="cellIs" dxfId="1349" priority="430" operator="equal">
      <formula>0</formula>
    </cfRule>
    <cfRule type="cellIs" dxfId="1348" priority="431" operator="lessThan">
      <formula>$R37</formula>
    </cfRule>
    <cfRule type="cellIs" dxfId="1347" priority="432" operator="greaterThanOrEqual">
      <formula>$R37</formula>
    </cfRule>
  </conditionalFormatting>
  <conditionalFormatting sqref="K38:K40">
    <cfRule type="cellIs" dxfId="1346" priority="1536" operator="equal">
      <formula>0</formula>
    </cfRule>
    <cfRule type="cellIs" dxfId="1345" priority="1537" operator="lessThan">
      <formula>J38</formula>
    </cfRule>
    <cfRule type="cellIs" dxfId="1344" priority="1538" operator="greaterThanOrEqual">
      <formula>J38</formula>
    </cfRule>
  </conditionalFormatting>
  <conditionalFormatting sqref="K46">
    <cfRule type="cellIs" dxfId="1343" priority="394" operator="equal">
      <formula>0</formula>
    </cfRule>
    <cfRule type="cellIs" dxfId="1342" priority="395" operator="lessThan">
      <formula>J46</formula>
    </cfRule>
    <cfRule type="cellIs" dxfId="1341" priority="396" operator="greaterThanOrEqual">
      <formula>J46</formula>
    </cfRule>
  </conditionalFormatting>
  <conditionalFormatting sqref="K47:K51">
    <cfRule type="cellIs" dxfId="1340" priority="64" operator="equal">
      <formula>0</formula>
    </cfRule>
    <cfRule type="cellIs" dxfId="1339" priority="65" operator="lessThan">
      <formula>J47</formula>
    </cfRule>
    <cfRule type="cellIs" dxfId="1338" priority="66" operator="greaterThanOrEqual">
      <formula>J47</formula>
    </cfRule>
  </conditionalFormatting>
  <conditionalFormatting sqref="K52:K53">
    <cfRule type="cellIs" dxfId="1337" priority="1530" operator="equal">
      <formula>0</formula>
    </cfRule>
    <cfRule type="cellIs" dxfId="1336" priority="1531" operator="lessThanOrEqual">
      <formula>J52</formula>
    </cfRule>
    <cfRule type="cellIs" dxfId="1335" priority="1532" operator="greaterThan">
      <formula>J52</formula>
    </cfRule>
  </conditionalFormatting>
  <conditionalFormatting sqref="K54">
    <cfRule type="cellIs" dxfId="1334" priority="373" operator="equal">
      <formula>0</formula>
    </cfRule>
    <cfRule type="cellIs" dxfId="1333" priority="374" operator="lessThan">
      <formula>J54</formula>
    </cfRule>
    <cfRule type="cellIs" dxfId="1332" priority="375" operator="greaterThanOrEqual">
      <formula>J54</formula>
    </cfRule>
  </conditionalFormatting>
  <conditionalFormatting sqref="K55:K58">
    <cfRule type="cellIs" dxfId="1331" priority="106" operator="equal">
      <formula>0</formula>
    </cfRule>
    <cfRule type="cellIs" dxfId="1330" priority="107" operator="lessThan">
      <formula>J55</formula>
    </cfRule>
    <cfRule type="cellIs" dxfId="1329" priority="108" operator="greaterThanOrEqual">
      <formula>J55</formula>
    </cfRule>
  </conditionalFormatting>
  <conditionalFormatting sqref="K59">
    <cfRule type="cellIs" dxfId="1328" priority="355" operator="equal">
      <formula>0</formula>
    </cfRule>
    <cfRule type="cellIs" dxfId="1327" priority="356" operator="lessThan">
      <formula>J59</formula>
    </cfRule>
    <cfRule type="cellIs" dxfId="1326" priority="357" operator="greaterThanOrEqual">
      <formula>J59</formula>
    </cfRule>
  </conditionalFormatting>
  <conditionalFormatting sqref="K60:K63">
    <cfRule type="cellIs" dxfId="1325" priority="143" operator="lessThan">
      <formula>J60</formula>
    </cfRule>
    <cfRule type="cellIs" dxfId="1324" priority="144" operator="greaterThanOrEqual">
      <formula>J60</formula>
    </cfRule>
  </conditionalFormatting>
  <conditionalFormatting sqref="K60:K64">
    <cfRule type="cellIs" dxfId="1323" priority="142" operator="equal">
      <formula>0</formula>
    </cfRule>
  </conditionalFormatting>
  <conditionalFormatting sqref="K64">
    <cfRule type="cellIs" dxfId="1322" priority="1570" operator="lessThan">
      <formula>J64</formula>
    </cfRule>
    <cfRule type="cellIs" dxfId="1321" priority="1571" operator="greaterThanOrEqual">
      <formula>J64</formula>
    </cfRule>
  </conditionalFormatting>
  <conditionalFormatting sqref="K65">
    <cfRule type="cellIs" dxfId="1320" priority="337" operator="equal">
      <formula>0</formula>
    </cfRule>
    <cfRule type="cellIs" dxfId="1319" priority="338" operator="lessThan">
      <formula>J65</formula>
    </cfRule>
    <cfRule type="cellIs" dxfId="1318" priority="339" operator="greaterThanOrEqual">
      <formula>J65</formula>
    </cfRule>
  </conditionalFormatting>
  <conditionalFormatting sqref="K66:K69">
    <cfRule type="cellIs" dxfId="1317" priority="178" operator="equal">
      <formula>0</formula>
    </cfRule>
    <cfRule type="cellIs" dxfId="1316" priority="179" operator="lessThan">
      <formula>J66</formula>
    </cfRule>
    <cfRule type="cellIs" dxfId="1315" priority="180" operator="greaterThanOrEqual">
      <formula>J66</formula>
    </cfRule>
  </conditionalFormatting>
  <conditionalFormatting sqref="K71">
    <cfRule type="cellIs" dxfId="1314" priority="553" operator="equal">
      <formula>0</formula>
    </cfRule>
    <cfRule type="cellIs" dxfId="1313" priority="554" operator="lessThan">
      <formula>J71</formula>
    </cfRule>
    <cfRule type="cellIs" dxfId="1312" priority="555" operator="greaterThanOrEqual">
      <formula>J71</formula>
    </cfRule>
  </conditionalFormatting>
  <conditionalFormatting sqref="K73:K74">
    <cfRule type="cellIs" dxfId="1311" priority="1280" operator="equal">
      <formula>0</formula>
    </cfRule>
    <cfRule type="cellIs" dxfId="1310" priority="1281" operator="lessThan">
      <formula>J73</formula>
    </cfRule>
    <cfRule type="cellIs" dxfId="1309" priority="1282" operator="greaterThanOrEqual">
      <formula>J73</formula>
    </cfRule>
  </conditionalFormatting>
  <conditionalFormatting sqref="K75">
    <cfRule type="cellIs" dxfId="1308" priority="319" operator="equal">
      <formula>0</formula>
    </cfRule>
    <cfRule type="cellIs" dxfId="1307" priority="320" operator="lessThan">
      <formula>J75</formula>
    </cfRule>
    <cfRule type="cellIs" dxfId="1306" priority="321" operator="greaterThanOrEqual">
      <formula>J75</formula>
    </cfRule>
  </conditionalFormatting>
  <conditionalFormatting sqref="K76:K79">
    <cfRule type="cellIs" dxfId="1305" priority="215" operator="lessThan">
      <formula>J76</formula>
    </cfRule>
    <cfRule type="cellIs" dxfId="1304" priority="216" operator="greaterThanOrEqual">
      <formula>J76</formula>
    </cfRule>
  </conditionalFormatting>
  <conditionalFormatting sqref="K76:K81">
    <cfRule type="cellIs" dxfId="1303" priority="214" operator="equal">
      <formula>0</formula>
    </cfRule>
  </conditionalFormatting>
  <conditionalFormatting sqref="K80">
    <cfRule type="cellIs" dxfId="1302" priority="1290" operator="lessThan">
      <formula>J80</formula>
    </cfRule>
    <cfRule type="cellIs" dxfId="1301" priority="1291" operator="greaterThanOrEqual">
      <formula>J80</formula>
    </cfRule>
  </conditionalFormatting>
  <conditionalFormatting sqref="K81">
    <cfRule type="cellIs" dxfId="1300" priority="1278" operator="lessThan">
      <formula>J81</formula>
    </cfRule>
    <cfRule type="cellIs" dxfId="1299" priority="1279" operator="greaterThanOrEqual">
      <formula>J81</formula>
    </cfRule>
  </conditionalFormatting>
  <conditionalFormatting sqref="K82">
    <cfRule type="cellIs" dxfId="1298" priority="301" operator="equal">
      <formula>0</formula>
    </cfRule>
    <cfRule type="cellIs" dxfId="1297" priority="302" operator="lessThan">
      <formula>J82</formula>
    </cfRule>
    <cfRule type="cellIs" dxfId="1296" priority="303" operator="greaterThanOrEqual">
      <formula>J82</formula>
    </cfRule>
  </conditionalFormatting>
  <conditionalFormatting sqref="K83:K86">
    <cfRule type="cellIs" dxfId="1295" priority="250" operator="equal">
      <formula>0</formula>
    </cfRule>
    <cfRule type="cellIs" dxfId="1294" priority="251" operator="lessThan">
      <formula>J83</formula>
    </cfRule>
    <cfRule type="cellIs" dxfId="1293" priority="252" operator="greaterThanOrEqual">
      <formula>J83</formula>
    </cfRule>
  </conditionalFormatting>
  <conditionalFormatting sqref="K92">
    <cfRule type="cellIs" dxfId="1292" priority="28" operator="equal">
      <formula>0</formula>
    </cfRule>
    <cfRule type="cellIs" dxfId="1291" priority="29" operator="lessThan">
      <formula>J92</formula>
    </cfRule>
    <cfRule type="cellIs" dxfId="1290" priority="30" operator="greaterThanOrEqual">
      <formula>J92</formula>
    </cfRule>
  </conditionalFormatting>
  <conditionalFormatting sqref="K93:K97">
    <cfRule type="cellIs" dxfId="1289" priority="1" operator="equal">
      <formula>0</formula>
    </cfRule>
    <cfRule type="cellIs" dxfId="1288" priority="2" operator="lessThanOrEqual">
      <formula>J93</formula>
    </cfRule>
    <cfRule type="cellIs" dxfId="1287" priority="3" operator="greaterThan">
      <formula>J93</formula>
    </cfRule>
  </conditionalFormatting>
  <conditionalFormatting sqref="L7">
    <cfRule type="cellIs" dxfId="1286" priority="529" operator="equal">
      <formula>"Introducir resultado"</formula>
    </cfRule>
    <cfRule type="cellIs" dxfId="1285" priority="530" operator="equal">
      <formula>"Meta Conseguida"</formula>
    </cfRule>
    <cfRule type="cellIs" dxfId="1284" priority="531" operator="equal">
      <formula>"Meta non Conseguida"</formula>
    </cfRule>
  </conditionalFormatting>
  <conditionalFormatting sqref="L8">
    <cfRule type="cellIs" dxfId="1283" priority="511" operator="equal">
      <formula>"Meta Totalmente Alcanzada"</formula>
    </cfRule>
    <cfRule type="cellIs" dxfId="1282" priority="512" operator="equal">
      <formula>"Meta Parcialmente Alcanzada"</formula>
    </cfRule>
    <cfRule type="cellIs" dxfId="1281" priority="513" operator="equal">
      <formula>"Ningunha Meta Alcanzada"</formula>
    </cfRule>
  </conditionalFormatting>
  <conditionalFormatting sqref="L9:L10">
    <cfRule type="cellIs" dxfId="1280" priority="750" operator="equal">
      <formula>"Introducir resultado"</formula>
    </cfRule>
    <cfRule type="cellIs" dxfId="1279" priority="751" operator="equal">
      <formula>"Meta Conseguida"</formula>
    </cfRule>
    <cfRule type="cellIs" dxfId="1278" priority="752" operator="equal">
      <formula>"Meta non Conseguida"</formula>
    </cfRule>
  </conditionalFormatting>
  <conditionalFormatting sqref="L12">
    <cfRule type="cellIs" dxfId="1277" priority="493" operator="equal">
      <formula>"Meta Totalmente Alcanzada"</formula>
    </cfRule>
    <cfRule type="cellIs" dxfId="1276" priority="494" operator="equal">
      <formula>"Meta Parcialmente Alcanzada"</formula>
    </cfRule>
    <cfRule type="cellIs" dxfId="1275" priority="495" operator="equal">
      <formula>"Ningunha Meta Alcanzada"</formula>
    </cfRule>
  </conditionalFormatting>
  <conditionalFormatting sqref="L13:L14">
    <cfRule type="cellIs" dxfId="1274" priority="745" operator="equal">
      <formula>"Meta Conseguida"</formula>
    </cfRule>
    <cfRule type="cellIs" dxfId="1273" priority="746" operator="equal">
      <formula>"Meta non Conseguida"</formula>
    </cfRule>
  </conditionalFormatting>
  <conditionalFormatting sqref="L13:L15">
    <cfRule type="cellIs" dxfId="1272" priority="12" operator="equal">
      <formula>"Introducir resultado"</formula>
    </cfRule>
  </conditionalFormatting>
  <conditionalFormatting sqref="L15">
    <cfRule type="cellIs" dxfId="1271" priority="13" operator="equal">
      <formula>"Resultado Introducido"</formula>
    </cfRule>
    <cfRule type="cellIs" dxfId="1270" priority="14" operator="equal">
      <formula>"Meta no Conseguida"</formula>
    </cfRule>
  </conditionalFormatting>
  <conditionalFormatting sqref="L16">
    <cfRule type="cellIs" dxfId="1269" priority="475" operator="equal">
      <formula>"Meta Totalmente Alcanzada"</formula>
    </cfRule>
    <cfRule type="cellIs" dxfId="1268" priority="476" operator="equal">
      <formula>"Meta Parcialmente Alcanzada"</formula>
    </cfRule>
    <cfRule type="cellIs" dxfId="1267" priority="477" operator="equal">
      <formula>"Ningunha Meta Alcanzada"</formula>
    </cfRule>
  </conditionalFormatting>
  <conditionalFormatting sqref="L17:L18">
    <cfRule type="cellIs" dxfId="1266" priority="734" operator="equal">
      <formula>"Introducir resultado"</formula>
    </cfRule>
    <cfRule type="cellIs" dxfId="1265" priority="735" operator="equal">
      <formula>"Meta Conseguida"</formula>
    </cfRule>
    <cfRule type="cellIs" dxfId="1264" priority="736" operator="equal">
      <formula>"Meta non Conseguida"</formula>
    </cfRule>
  </conditionalFormatting>
  <conditionalFormatting sqref="L20">
    <cfRule type="cellIs" dxfId="1263" priority="457" operator="equal">
      <formula>"Meta Totalmente Alcanzada"</formula>
    </cfRule>
    <cfRule type="cellIs" dxfId="1262" priority="458" operator="equal">
      <formula>"Meta Parcialmente Alcanzada"</formula>
    </cfRule>
    <cfRule type="cellIs" dxfId="1261" priority="459" operator="equal">
      <formula>"Ningunha Meta Alcanzada"</formula>
    </cfRule>
  </conditionalFormatting>
  <conditionalFormatting sqref="L21:L22">
    <cfRule type="cellIs" dxfId="1260" priority="728" operator="equal">
      <formula>"Introducir resultado"</formula>
    </cfRule>
    <cfRule type="cellIs" dxfId="1259" priority="729" operator="equal">
      <formula>"Meta Conseguida"</formula>
    </cfRule>
    <cfRule type="cellIs" dxfId="1258" priority="730" operator="equal">
      <formula>"Meta non Conseguida"</formula>
    </cfRule>
  </conditionalFormatting>
  <conditionalFormatting sqref="L24">
    <cfRule type="cellIs" dxfId="1257" priority="439" operator="equal">
      <formula>"Meta Totalmente Alcanzada"</formula>
    </cfRule>
    <cfRule type="cellIs" dxfId="1256" priority="440" operator="equal">
      <formula>"Meta Parcialmente Alcanzada"</formula>
    </cfRule>
    <cfRule type="cellIs" dxfId="1255" priority="441" operator="equal">
      <formula>"Ningunha Meta Alcanzada"</formula>
    </cfRule>
  </conditionalFormatting>
  <conditionalFormatting sqref="L25:L30">
    <cfRule type="cellIs" dxfId="1254" priority="1322" operator="equal">
      <formula>"Introducir resultado"</formula>
    </cfRule>
    <cfRule type="cellIs" dxfId="1253" priority="1323" operator="equal">
      <formula>"Meta Conseguida"</formula>
    </cfRule>
    <cfRule type="cellIs" dxfId="1252" priority="1324" operator="equal">
      <formula>"Meta non Conseguida"</formula>
    </cfRule>
  </conditionalFormatting>
  <conditionalFormatting sqref="L32:L33">
    <cfRule type="cellIs" dxfId="1251" priority="1319" operator="equal">
      <formula>"Introducir resultado"</formula>
    </cfRule>
    <cfRule type="cellIs" dxfId="1250" priority="1320" operator="equal">
      <formula>"Meta Conseguida"</formula>
    </cfRule>
    <cfRule type="cellIs" dxfId="1249" priority="1321" operator="equal">
      <formula>"Meta non Conseguida"</formula>
    </cfRule>
  </conditionalFormatting>
  <conditionalFormatting sqref="L35:L36">
    <cfRule type="cellIs" dxfId="1248" priority="1328" operator="equal">
      <formula>"Introducir resultado"</formula>
    </cfRule>
    <cfRule type="cellIs" dxfId="1247" priority="1329" operator="equal">
      <formula>"Meta Conseguida"</formula>
    </cfRule>
    <cfRule type="cellIs" dxfId="1246" priority="1330" operator="equal">
      <formula>"Meta non Conseguida"</formula>
    </cfRule>
  </conditionalFormatting>
  <conditionalFormatting sqref="L37">
    <cfRule type="cellIs" dxfId="1245" priority="421" operator="equal">
      <formula>"Meta Totalmente Alcanzada"</formula>
    </cfRule>
    <cfRule type="cellIs" dxfId="1244" priority="422" operator="equal">
      <formula>"Meta Parcialmente Alcanzada"</formula>
    </cfRule>
    <cfRule type="cellIs" dxfId="1243" priority="423" operator="equal">
      <formula>"Ningunha Meta Alcanzada"</formula>
    </cfRule>
  </conditionalFormatting>
  <conditionalFormatting sqref="L38:L40">
    <cfRule type="cellIs" dxfId="1242" priority="1540" operator="equal">
      <formula>"Meta Conseguida"</formula>
    </cfRule>
    <cfRule type="cellIs" dxfId="1241" priority="1541" operator="equal">
      <formula>"Meta non Conseguida"</formula>
    </cfRule>
  </conditionalFormatting>
  <conditionalFormatting sqref="L38:L41">
    <cfRule type="cellIs" dxfId="1240" priority="1533" operator="equal">
      <formula>"Introducir resultado"</formula>
    </cfRule>
  </conditionalFormatting>
  <conditionalFormatting sqref="L41">
    <cfRule type="cellIs" dxfId="1239" priority="1534" operator="equal">
      <formula>"Indicador Completado"</formula>
    </cfRule>
    <cfRule type="cellIs" dxfId="1238" priority="1535" operator="equal">
      <formula>"Meta no Conseguida"</formula>
    </cfRule>
  </conditionalFormatting>
  <conditionalFormatting sqref="L46">
    <cfRule type="cellIs" dxfId="1237" priority="385" operator="equal">
      <formula>"Meta Totalmente Alcanzada"</formula>
    </cfRule>
    <cfRule type="cellIs" dxfId="1236" priority="386" operator="equal">
      <formula>"Meta Parcialmente Alcanzada"</formula>
    </cfRule>
    <cfRule type="cellIs" dxfId="1235" priority="387" operator="equal">
      <formula>"Ningunha Meta Alcanzada"</formula>
    </cfRule>
  </conditionalFormatting>
  <conditionalFormatting sqref="L47">
    <cfRule type="cellIs" dxfId="1234" priority="1637" operator="equal">
      <formula>"Meta noN Conseguida"</formula>
    </cfRule>
  </conditionalFormatting>
  <conditionalFormatting sqref="L47:L53">
    <cfRule type="cellIs" dxfId="1233" priority="568" operator="equal">
      <formula>"Introducir resultado"</formula>
    </cfRule>
    <cfRule type="cellIs" dxfId="1232" priority="569" operator="equal">
      <formula>"Meta Conseguida"</formula>
    </cfRule>
  </conditionalFormatting>
  <conditionalFormatting sqref="L48:L53">
    <cfRule type="cellIs" dxfId="1231" priority="570" operator="equal">
      <formula>"Meta non Conseguida"</formula>
    </cfRule>
  </conditionalFormatting>
  <conditionalFormatting sqref="L54">
    <cfRule type="cellIs" dxfId="1230" priority="370" operator="equal">
      <formula>"Meta Totalmente Alcanzada"</formula>
    </cfRule>
    <cfRule type="cellIs" dxfId="1229" priority="371" operator="equal">
      <formula>"Meta Parcialmente Alcanzada"</formula>
    </cfRule>
    <cfRule type="cellIs" dxfId="1228" priority="372" operator="equal">
      <formula>"Ningunha Meta Alcanzada"</formula>
    </cfRule>
  </conditionalFormatting>
  <conditionalFormatting sqref="L55:L58">
    <cfRule type="cellIs" dxfId="1227" priority="1587" operator="equal">
      <formula>"Introducir resultado"</formula>
    </cfRule>
    <cfRule type="cellIs" dxfId="1226" priority="1588" operator="equal">
      <formula>"Meta Conseguida"</formula>
    </cfRule>
    <cfRule type="cellIs" dxfId="1225" priority="1589" operator="equal">
      <formula>"Meta non Conseguida"</formula>
    </cfRule>
  </conditionalFormatting>
  <conditionalFormatting sqref="L59">
    <cfRule type="cellIs" dxfId="1224" priority="352" operator="equal">
      <formula>"Meta Totalmente Alcanzada"</formula>
    </cfRule>
    <cfRule type="cellIs" dxfId="1223" priority="353" operator="equal">
      <formula>"Meta Parcialmente Alcanzada"</formula>
    </cfRule>
    <cfRule type="cellIs" dxfId="1222" priority="354" operator="equal">
      <formula>"Ningunha Meta Alcanzada"</formula>
    </cfRule>
  </conditionalFormatting>
  <conditionalFormatting sqref="L60:L64">
    <cfRule type="cellIs" dxfId="1221" priority="1313" operator="equal">
      <formula>"Introducir resultado"</formula>
    </cfRule>
    <cfRule type="cellIs" dxfId="1220" priority="1314" operator="equal">
      <formula>"Meta Conseguida"</formula>
    </cfRule>
    <cfRule type="cellIs" dxfId="1219" priority="1315" operator="equal">
      <formula>"Meta non Conseguida"</formula>
    </cfRule>
  </conditionalFormatting>
  <conditionalFormatting sqref="L65">
    <cfRule type="cellIs" dxfId="1218" priority="334" operator="equal">
      <formula>"Meta Totalmente Alcanzada"</formula>
    </cfRule>
    <cfRule type="cellIs" dxfId="1217" priority="335" operator="equal">
      <formula>"Meta Parcialmente Alcanzada"</formula>
    </cfRule>
    <cfRule type="cellIs" dxfId="1216" priority="336" operator="equal">
      <formula>"Ningunha Meta Alcanzada"</formula>
    </cfRule>
  </conditionalFormatting>
  <conditionalFormatting sqref="L66:L69">
    <cfRule type="cellIs" dxfId="1215" priority="1528" operator="equal">
      <formula>"Meta Conseguida"</formula>
    </cfRule>
    <cfRule type="cellIs" dxfId="1214" priority="1529" operator="equal">
      <formula>"Meta non Conseguida"</formula>
    </cfRule>
  </conditionalFormatting>
  <conditionalFormatting sqref="L66:L74">
    <cfRule type="cellIs" dxfId="1213" priority="1298" operator="equal">
      <formula>"Introducir resultado"</formula>
    </cfRule>
  </conditionalFormatting>
  <conditionalFormatting sqref="L70">
    <cfRule type="cellIs" dxfId="1212" priority="1311" operator="equal">
      <formula>"Indicador Completado"</formula>
    </cfRule>
    <cfRule type="cellIs" dxfId="1211" priority="1312" operator="equal">
      <formula>"Meta no Conseguida"</formula>
    </cfRule>
  </conditionalFormatting>
  <conditionalFormatting sqref="L71">
    <cfRule type="cellIs" dxfId="1210" priority="1305" operator="equal">
      <formula>"Meta Conseguida"</formula>
    </cfRule>
    <cfRule type="cellIs" dxfId="1209" priority="1306" operator="equal">
      <formula>"Meta non Conseguida"</formula>
    </cfRule>
  </conditionalFormatting>
  <conditionalFormatting sqref="L72">
    <cfRule type="cellIs" dxfId="1208" priority="1308" operator="equal">
      <formula>"Indicador Completado"</formula>
    </cfRule>
    <cfRule type="cellIs" dxfId="1207" priority="1309" operator="equal">
      <formula>"Meta no Conseguida"</formula>
    </cfRule>
  </conditionalFormatting>
  <conditionalFormatting sqref="L73:L74">
    <cfRule type="cellIs" dxfId="1206" priority="1299" operator="equal">
      <formula>"Meta Conseguida"</formula>
    </cfRule>
    <cfRule type="cellIs" dxfId="1205" priority="1300" operator="equal">
      <formula>"Meta non Conseguida"</formula>
    </cfRule>
  </conditionalFormatting>
  <conditionalFormatting sqref="L75">
    <cfRule type="cellIs" dxfId="1204" priority="316" operator="equal">
      <formula>"Meta Totalmente Alcanzada"</formula>
    </cfRule>
    <cfRule type="cellIs" dxfId="1203" priority="317" operator="equal">
      <formula>"Meta Parcialmente Alcanzada"</formula>
    </cfRule>
    <cfRule type="cellIs" dxfId="1202" priority="318" operator="equal">
      <formula>"Ningunha Meta Alcanzada"</formula>
    </cfRule>
  </conditionalFormatting>
  <conditionalFormatting sqref="L76:L81">
    <cfRule type="cellIs" dxfId="1201" priority="1292" operator="equal">
      <formula>"Introducir resultado"</formula>
    </cfRule>
    <cfRule type="cellIs" dxfId="1200" priority="1293" operator="equal">
      <formula>"Meta Conseguida"</formula>
    </cfRule>
    <cfRule type="cellIs" dxfId="1199" priority="1294" operator="equal">
      <formula>"Meta non Conseguida"</formula>
    </cfRule>
  </conditionalFormatting>
  <conditionalFormatting sqref="L82">
    <cfRule type="cellIs" dxfId="1198" priority="298" operator="equal">
      <formula>"Meta Totalmente Alcanzada"</formula>
    </cfRule>
    <cfRule type="cellIs" dxfId="1197" priority="299" operator="equal">
      <formula>"Meta Parcialmente Alcanzada"</formula>
    </cfRule>
    <cfRule type="cellIs" dxfId="1196" priority="300" operator="equal">
      <formula>"Ningunha Meta Alcanzada"</formula>
    </cfRule>
  </conditionalFormatting>
  <conditionalFormatting sqref="L83:L86">
    <cfRule type="cellIs" dxfId="1195" priority="1480" operator="equal">
      <formula>"Meta Conseguida"</formula>
    </cfRule>
    <cfRule type="cellIs" dxfId="1194" priority="1481" operator="equal">
      <formula>"Meta non Conseguida"</formula>
    </cfRule>
  </conditionalFormatting>
  <conditionalFormatting sqref="L83:L88">
    <cfRule type="cellIs" dxfId="1193" priority="1274" operator="equal">
      <formula>"Introducir resultado"</formula>
    </cfRule>
  </conditionalFormatting>
  <conditionalFormatting sqref="L87:L88">
    <cfRule type="cellIs" dxfId="1192" priority="1275" operator="equal">
      <formula>"Indicador Completado"</formula>
    </cfRule>
    <cfRule type="cellIs" dxfId="1191" priority="1276" operator="equal">
      <formula>"Meta no Conseguida"</formula>
    </cfRule>
  </conditionalFormatting>
  <conditionalFormatting sqref="L92">
    <cfRule type="cellIs" dxfId="1190" priority="25" operator="equal">
      <formula>"Meta Totalmente Alcanzada"</formula>
    </cfRule>
    <cfRule type="cellIs" dxfId="1189" priority="26" operator="equal">
      <formula>"Meta Parcialmente Alcanzada"</formula>
    </cfRule>
    <cfRule type="cellIs" dxfId="1188" priority="27" operator="equal">
      <formula>"Ningunha Meta Alcanzada"</formula>
    </cfRule>
  </conditionalFormatting>
  <conditionalFormatting sqref="L93:L97">
    <cfRule type="cellIs" dxfId="1187" priority="40" operator="equal">
      <formula>"Introducir resultado"</formula>
    </cfRule>
    <cfRule type="cellIs" dxfId="1186" priority="41" operator="equal">
      <formula>"Meta Conseguida"</formula>
    </cfRule>
    <cfRule type="cellIs" dxfId="1185" priority="42" operator="equal">
      <formula>"Meta non Conseguida"</formula>
    </cfRule>
  </conditionalFormatting>
  <conditionalFormatting sqref="O7">
    <cfRule type="cellIs" dxfId="1184" priority="725" operator="equal">
      <formula>0</formula>
    </cfRule>
    <cfRule type="cellIs" dxfId="1183" priority="726" operator="lessThan">
      <formula>N7</formula>
    </cfRule>
    <cfRule type="cellIs" dxfId="1182" priority="727" operator="greaterThanOrEqual">
      <formula>N7</formula>
    </cfRule>
  </conditionalFormatting>
  <conditionalFormatting sqref="O8">
    <cfRule type="cellIs" dxfId="1181" priority="517" operator="equal">
      <formula>0</formula>
    </cfRule>
    <cfRule type="cellIs" dxfId="1180" priority="518" operator="greaterThanOrEqual">
      <formula>N8</formula>
    </cfRule>
    <cfRule type="cellIs" dxfId="1179" priority="519" operator="lessThan">
      <formula>N8</formula>
    </cfRule>
  </conditionalFormatting>
  <conditionalFormatting sqref="O9">
    <cfRule type="cellIs" dxfId="1178" priority="714" operator="lessThan">
      <formula>N9</formula>
    </cfRule>
    <cfRule type="cellIs" dxfId="1177" priority="715" operator="greaterThanOrEqual">
      <formula>N9</formula>
    </cfRule>
  </conditionalFormatting>
  <conditionalFormatting sqref="O9:O11">
    <cfRule type="cellIs" dxfId="1176" priority="643" operator="equal">
      <formula>0</formula>
    </cfRule>
  </conditionalFormatting>
  <conditionalFormatting sqref="O10">
    <cfRule type="cellIs" dxfId="1175" priority="644" operator="lessThan">
      <formula>N10</formula>
    </cfRule>
    <cfRule type="cellIs" dxfId="1174" priority="645" operator="greaterThanOrEqual">
      <formula>N10</formula>
    </cfRule>
  </conditionalFormatting>
  <conditionalFormatting sqref="O11">
    <cfRule type="cellIs" dxfId="1173" priority="717" operator="lessThan">
      <formula>$F11</formula>
    </cfRule>
    <cfRule type="cellIs" dxfId="1172" priority="718" operator="greaterThanOrEqual">
      <formula>$F11</formula>
    </cfRule>
  </conditionalFormatting>
  <conditionalFormatting sqref="O12">
    <cfRule type="cellIs" dxfId="1171" priority="499" operator="equal">
      <formula>0</formula>
    </cfRule>
    <cfRule type="cellIs" dxfId="1170" priority="500" operator="greaterThanOrEqual">
      <formula>N12</formula>
    </cfRule>
    <cfRule type="cellIs" dxfId="1169" priority="501" operator="lessThan">
      <formula>N12</formula>
    </cfRule>
  </conditionalFormatting>
  <conditionalFormatting sqref="O13">
    <cfRule type="cellIs" dxfId="1168" priority="696" operator="lessThan">
      <formula>N13</formula>
    </cfRule>
    <cfRule type="cellIs" dxfId="1167" priority="697" operator="greaterThanOrEqual">
      <formula>N13</formula>
    </cfRule>
  </conditionalFormatting>
  <conditionalFormatting sqref="O13:O15">
    <cfRule type="cellIs" dxfId="1166" priority="7" operator="equal">
      <formula>0</formula>
    </cfRule>
  </conditionalFormatting>
  <conditionalFormatting sqref="O14">
    <cfRule type="cellIs" dxfId="1165" priority="650" operator="lessThan">
      <formula>N14</formula>
    </cfRule>
    <cfRule type="cellIs" dxfId="1164" priority="651" operator="greaterThanOrEqual">
      <formula>N14</formula>
    </cfRule>
  </conditionalFormatting>
  <conditionalFormatting sqref="O16">
    <cfRule type="cellIs" dxfId="1163" priority="481" operator="equal">
      <formula>0</formula>
    </cfRule>
    <cfRule type="cellIs" dxfId="1162" priority="482" operator="greaterThanOrEqual">
      <formula>N16</formula>
    </cfRule>
    <cfRule type="cellIs" dxfId="1161" priority="483" operator="lessThan">
      <formula>N16</formula>
    </cfRule>
  </conditionalFormatting>
  <conditionalFormatting sqref="O17">
    <cfRule type="cellIs" dxfId="1160" priority="711" operator="lessThan">
      <formula>N17</formula>
    </cfRule>
    <cfRule type="cellIs" dxfId="1159" priority="712" operator="greaterThanOrEqual">
      <formula>N17</formula>
    </cfRule>
  </conditionalFormatting>
  <conditionalFormatting sqref="O17:O18">
    <cfRule type="cellIs" dxfId="1158" priority="637" operator="equal">
      <formula>0</formula>
    </cfRule>
  </conditionalFormatting>
  <conditionalFormatting sqref="O18">
    <cfRule type="cellIs" dxfId="1157" priority="638" operator="lessThan">
      <formula>N18</formula>
    </cfRule>
    <cfRule type="cellIs" dxfId="1156" priority="639" operator="greaterThanOrEqual">
      <formula>N18</formula>
    </cfRule>
  </conditionalFormatting>
  <conditionalFormatting sqref="O20">
    <cfRule type="cellIs" dxfId="1155" priority="463" operator="equal">
      <formula>0</formula>
    </cfRule>
    <cfRule type="cellIs" dxfId="1154" priority="464" operator="greaterThanOrEqual">
      <formula>N20</formula>
    </cfRule>
    <cfRule type="cellIs" dxfId="1153" priority="465" operator="lessThan">
      <formula>N20</formula>
    </cfRule>
  </conditionalFormatting>
  <conditionalFormatting sqref="O21">
    <cfRule type="cellIs" dxfId="1152" priority="705" operator="lessThan">
      <formula>N21</formula>
    </cfRule>
    <cfRule type="cellIs" dxfId="1151" priority="706" operator="greaterThanOrEqual">
      <formula>N21</formula>
    </cfRule>
  </conditionalFormatting>
  <conditionalFormatting sqref="O21:O22">
    <cfRule type="cellIs" dxfId="1150" priority="631" operator="equal">
      <formula>0</formula>
    </cfRule>
  </conditionalFormatting>
  <conditionalFormatting sqref="O22">
    <cfRule type="cellIs" dxfId="1149" priority="632" operator="lessThan">
      <formula>N22</formula>
    </cfRule>
    <cfRule type="cellIs" dxfId="1148" priority="633" operator="greaterThanOrEqual">
      <formula>N22</formula>
    </cfRule>
  </conditionalFormatting>
  <conditionalFormatting sqref="O24">
    <cfRule type="cellIs" dxfId="1147" priority="445" operator="equal">
      <formula>0</formula>
    </cfRule>
    <cfRule type="cellIs" dxfId="1146" priority="446" operator="greaterThanOrEqual">
      <formula>N24</formula>
    </cfRule>
    <cfRule type="cellIs" dxfId="1145" priority="447" operator="lessThan">
      <formula>N24</formula>
    </cfRule>
  </conditionalFormatting>
  <conditionalFormatting sqref="O25">
    <cfRule type="cellIs" dxfId="1144" priority="1082" operator="equal">
      <formula>0</formula>
    </cfRule>
    <cfRule type="cellIs" dxfId="1143" priority="1083" operator="lessThan">
      <formula>N25</formula>
    </cfRule>
    <cfRule type="cellIs" dxfId="1142" priority="1084" operator="greaterThanOrEqual">
      <formula>N25</formula>
    </cfRule>
  </conditionalFormatting>
  <conditionalFormatting sqref="O26">
    <cfRule type="cellIs" dxfId="1141" priority="1085" operator="equal">
      <formula>0</formula>
    </cfRule>
    <cfRule type="cellIs" dxfId="1140" priority="1086" operator="lessThanOrEqual">
      <formula>N26</formula>
    </cfRule>
    <cfRule type="cellIs" dxfId="1139" priority="1087" operator="greaterThan">
      <formula>N26</formula>
    </cfRule>
  </conditionalFormatting>
  <conditionalFormatting sqref="O27:O30">
    <cfRule type="cellIs" dxfId="1138" priority="1070" operator="equal">
      <formula>0</formula>
    </cfRule>
    <cfRule type="cellIs" dxfId="1137" priority="1071" operator="lessThan">
      <formula>$F27</formula>
    </cfRule>
    <cfRule type="cellIs" dxfId="1136" priority="1072" operator="greaterThanOrEqual">
      <formula>$F27</formula>
    </cfRule>
  </conditionalFormatting>
  <conditionalFormatting sqref="O32">
    <cfRule type="cellIs" dxfId="1135" priority="1176" operator="lessThan">
      <formula>N32</formula>
    </cfRule>
    <cfRule type="cellIs" dxfId="1134" priority="1177" operator="greaterThanOrEqual">
      <formula>N32</formula>
    </cfRule>
  </conditionalFormatting>
  <conditionalFormatting sqref="O32:O33">
    <cfRule type="cellIs" dxfId="1133" priority="1175" operator="equal">
      <formula>0</formula>
    </cfRule>
  </conditionalFormatting>
  <conditionalFormatting sqref="O33">
    <cfRule type="cellIs" dxfId="1132" priority="1179" operator="lessThan">
      <formula>N33</formula>
    </cfRule>
    <cfRule type="cellIs" dxfId="1131" priority="1180" operator="greaterThanOrEqual">
      <formula>N33</formula>
    </cfRule>
  </conditionalFormatting>
  <conditionalFormatting sqref="O35">
    <cfRule type="cellIs" dxfId="1130" priority="1173" operator="lessThan">
      <formula>N35</formula>
    </cfRule>
    <cfRule type="cellIs" dxfId="1129" priority="1174" operator="greaterThanOrEqual">
      <formula>N35</formula>
    </cfRule>
  </conditionalFormatting>
  <conditionalFormatting sqref="O35:O36">
    <cfRule type="cellIs" dxfId="1128" priority="1166" operator="equal">
      <formula>0</formula>
    </cfRule>
  </conditionalFormatting>
  <conditionalFormatting sqref="O36">
    <cfRule type="cellIs" dxfId="1127" priority="1167" operator="lessThan">
      <formula>N36</formula>
    </cfRule>
    <cfRule type="cellIs" dxfId="1126" priority="1168" operator="greaterThanOrEqual">
      <formula>N36</formula>
    </cfRule>
  </conditionalFormatting>
  <conditionalFormatting sqref="O37">
    <cfRule type="cellIs" dxfId="1125" priority="427" operator="equal">
      <formula>0</formula>
    </cfRule>
    <cfRule type="cellIs" dxfId="1124" priority="428" operator="lessThan">
      <formula>$R37</formula>
    </cfRule>
    <cfRule type="cellIs" dxfId="1123" priority="429" operator="greaterThanOrEqual">
      <formula>$R37</formula>
    </cfRule>
  </conditionalFormatting>
  <conditionalFormatting sqref="O38:O40">
    <cfRule type="cellIs" dxfId="1122" priority="1154" operator="equal">
      <formula>0</formula>
    </cfRule>
    <cfRule type="cellIs" dxfId="1121" priority="1155" operator="lessThan">
      <formula>N38</formula>
    </cfRule>
    <cfRule type="cellIs" dxfId="1120" priority="1156" operator="greaterThanOrEqual">
      <formula>N38</formula>
    </cfRule>
  </conditionalFormatting>
  <conditionalFormatting sqref="O46">
    <cfRule type="cellIs" dxfId="1119" priority="391" operator="equal">
      <formula>0</formula>
    </cfRule>
    <cfRule type="cellIs" dxfId="1118" priority="392" operator="lessThan">
      <formula>N46</formula>
    </cfRule>
    <cfRule type="cellIs" dxfId="1117" priority="393" operator="greaterThanOrEqual">
      <formula>N46</formula>
    </cfRule>
  </conditionalFormatting>
  <conditionalFormatting sqref="O47:O51">
    <cfRule type="cellIs" dxfId="1116" priority="49" operator="equal">
      <formula>0</formula>
    </cfRule>
    <cfRule type="cellIs" dxfId="1115" priority="50" operator="lessThan">
      <formula>N47</formula>
    </cfRule>
    <cfRule type="cellIs" dxfId="1114" priority="51" operator="greaterThanOrEqual">
      <formula>N47</formula>
    </cfRule>
  </conditionalFormatting>
  <conditionalFormatting sqref="O52:O53">
    <cfRule type="cellIs" dxfId="1113" priority="547" operator="equal">
      <formula>0</formula>
    </cfRule>
    <cfRule type="cellIs" dxfId="1112" priority="548" operator="lessThanOrEqual">
      <formula>N52</formula>
    </cfRule>
    <cfRule type="cellIs" dxfId="1111" priority="549" operator="greaterThan">
      <formula>N52</formula>
    </cfRule>
  </conditionalFormatting>
  <conditionalFormatting sqref="O54">
    <cfRule type="cellIs" dxfId="1110" priority="367" operator="equal">
      <formula>0</formula>
    </cfRule>
    <cfRule type="cellIs" dxfId="1109" priority="368" operator="lessThan">
      <formula>N54</formula>
    </cfRule>
    <cfRule type="cellIs" dxfId="1108" priority="369" operator="greaterThanOrEqual">
      <formula>N54</formula>
    </cfRule>
  </conditionalFormatting>
  <conditionalFormatting sqref="O55:O58">
    <cfRule type="cellIs" dxfId="1107" priority="94" operator="equal">
      <formula>0</formula>
    </cfRule>
    <cfRule type="cellIs" dxfId="1106" priority="95" operator="lessThan">
      <formula>N55</formula>
    </cfRule>
    <cfRule type="cellIs" dxfId="1105" priority="96" operator="greaterThanOrEqual">
      <formula>N55</formula>
    </cfRule>
  </conditionalFormatting>
  <conditionalFormatting sqref="O59">
    <cfRule type="cellIs" dxfId="1104" priority="349" operator="equal">
      <formula>0</formula>
    </cfRule>
    <cfRule type="cellIs" dxfId="1103" priority="350" operator="lessThan">
      <formula>N59</formula>
    </cfRule>
    <cfRule type="cellIs" dxfId="1102" priority="351" operator="greaterThanOrEqual">
      <formula>N59</formula>
    </cfRule>
  </conditionalFormatting>
  <conditionalFormatting sqref="O60:O63">
    <cfRule type="cellIs" dxfId="1101" priority="131" operator="lessThan">
      <formula>N60</formula>
    </cfRule>
    <cfRule type="cellIs" dxfId="1100" priority="132" operator="greaterThanOrEqual">
      <formula>N60</formula>
    </cfRule>
  </conditionalFormatting>
  <conditionalFormatting sqref="O60:O64">
    <cfRule type="cellIs" dxfId="1099" priority="130" operator="equal">
      <formula>0</formula>
    </cfRule>
  </conditionalFormatting>
  <conditionalFormatting sqref="O64">
    <cfRule type="cellIs" dxfId="1098" priority="1188" operator="lessThan">
      <formula>N64</formula>
    </cfRule>
    <cfRule type="cellIs" dxfId="1097" priority="1189" operator="greaterThanOrEqual">
      <formula>N64</formula>
    </cfRule>
  </conditionalFormatting>
  <conditionalFormatting sqref="O65">
    <cfRule type="cellIs" dxfId="1096" priority="331" operator="equal">
      <formula>0</formula>
    </cfRule>
    <cfRule type="cellIs" dxfId="1095" priority="332" operator="lessThan">
      <formula>N65</formula>
    </cfRule>
    <cfRule type="cellIs" dxfId="1094" priority="333" operator="greaterThanOrEqual">
      <formula>N65</formula>
    </cfRule>
  </conditionalFormatting>
  <conditionalFormatting sqref="O66:O69">
    <cfRule type="cellIs" dxfId="1093" priority="166" operator="equal">
      <formula>0</formula>
    </cfRule>
    <cfRule type="cellIs" dxfId="1092" priority="167" operator="lessThan">
      <formula>N66</formula>
    </cfRule>
    <cfRule type="cellIs" dxfId="1091" priority="168" operator="greaterThanOrEqual">
      <formula>N66</formula>
    </cfRule>
  </conditionalFormatting>
  <conditionalFormatting sqref="O71">
    <cfRule type="cellIs" dxfId="1090" priority="904" operator="equal">
      <formula>0</formula>
    </cfRule>
    <cfRule type="cellIs" dxfId="1089" priority="905" operator="lessThan">
      <formula>N71</formula>
    </cfRule>
    <cfRule type="cellIs" dxfId="1088" priority="906" operator="greaterThanOrEqual">
      <formula>N71</formula>
    </cfRule>
  </conditionalFormatting>
  <conditionalFormatting sqref="O73:O74">
    <cfRule type="cellIs" dxfId="1087" priority="898" operator="equal">
      <formula>0</formula>
    </cfRule>
    <cfRule type="cellIs" dxfId="1086" priority="899" operator="lessThan">
      <formula>N73</formula>
    </cfRule>
    <cfRule type="cellIs" dxfId="1085" priority="900" operator="greaterThanOrEqual">
      <formula>N73</formula>
    </cfRule>
  </conditionalFormatting>
  <conditionalFormatting sqref="O75">
    <cfRule type="cellIs" dxfId="1084" priority="313" operator="equal">
      <formula>0</formula>
    </cfRule>
    <cfRule type="cellIs" dxfId="1083" priority="314" operator="lessThan">
      <formula>N75</formula>
    </cfRule>
    <cfRule type="cellIs" dxfId="1082" priority="315" operator="greaterThanOrEqual">
      <formula>N75</formula>
    </cfRule>
  </conditionalFormatting>
  <conditionalFormatting sqref="O76:O79">
    <cfRule type="cellIs" dxfId="1081" priority="203" operator="lessThan">
      <formula>N76</formula>
    </cfRule>
    <cfRule type="cellIs" dxfId="1080" priority="204" operator="greaterThanOrEqual">
      <formula>N76</formula>
    </cfRule>
  </conditionalFormatting>
  <conditionalFormatting sqref="O76:O81">
    <cfRule type="cellIs" dxfId="1079" priority="202" operator="equal">
      <formula>0</formula>
    </cfRule>
  </conditionalFormatting>
  <conditionalFormatting sqref="O80">
    <cfRule type="cellIs" dxfId="1078" priority="908" operator="lessThan">
      <formula>N80</formula>
    </cfRule>
    <cfRule type="cellIs" dxfId="1077" priority="909" operator="greaterThanOrEqual">
      <formula>N80</formula>
    </cfRule>
  </conditionalFormatting>
  <conditionalFormatting sqref="O81">
    <cfRule type="cellIs" dxfId="1076" priority="896" operator="lessThan">
      <formula>N81</formula>
    </cfRule>
    <cfRule type="cellIs" dxfId="1075" priority="897" operator="greaterThanOrEqual">
      <formula>N81</formula>
    </cfRule>
  </conditionalFormatting>
  <conditionalFormatting sqref="O82">
    <cfRule type="cellIs" dxfId="1074" priority="295" operator="equal">
      <formula>0</formula>
    </cfRule>
    <cfRule type="cellIs" dxfId="1073" priority="296" operator="lessThan">
      <formula>N82</formula>
    </cfRule>
    <cfRule type="cellIs" dxfId="1072" priority="297" operator="greaterThanOrEqual">
      <formula>N82</formula>
    </cfRule>
  </conditionalFormatting>
  <conditionalFormatting sqref="O83:O86">
    <cfRule type="cellIs" dxfId="1071" priority="238" operator="equal">
      <formula>0</formula>
    </cfRule>
    <cfRule type="cellIs" dxfId="1070" priority="239" operator="lessThan">
      <formula>N83</formula>
    </cfRule>
    <cfRule type="cellIs" dxfId="1069" priority="240" operator="greaterThanOrEqual">
      <formula>N83</formula>
    </cfRule>
  </conditionalFormatting>
  <conditionalFormatting sqref="O92">
    <cfRule type="cellIs" dxfId="1068" priority="22" operator="equal">
      <formula>0</formula>
    </cfRule>
    <cfRule type="cellIs" dxfId="1067" priority="23" operator="lessThan">
      <formula>N92</formula>
    </cfRule>
    <cfRule type="cellIs" dxfId="1066" priority="24" operator="greaterThanOrEqual">
      <formula>N92</formula>
    </cfRule>
  </conditionalFormatting>
  <conditionalFormatting sqref="O93:O97">
    <cfRule type="cellIs" dxfId="1065" priority="46" operator="equal">
      <formula>0</formula>
    </cfRule>
    <cfRule type="cellIs" dxfId="1064" priority="47" operator="lessThan">
      <formula>N93</formula>
    </cfRule>
    <cfRule type="cellIs" dxfId="1063" priority="48" operator="greaterThanOrEqual">
      <formula>N93</formula>
    </cfRule>
  </conditionalFormatting>
  <conditionalFormatting sqref="P7">
    <cfRule type="cellIs" dxfId="1062" priority="526" operator="equal">
      <formula>"Introducir resultado"</formula>
    </cfRule>
    <cfRule type="cellIs" dxfId="1061" priority="527" operator="equal">
      <formula>"Meta Conseguida"</formula>
    </cfRule>
    <cfRule type="cellIs" dxfId="1060" priority="528" operator="equal">
      <formula>"Meta non Conseguida"</formula>
    </cfRule>
  </conditionalFormatting>
  <conditionalFormatting sqref="P8">
    <cfRule type="cellIs" dxfId="1059" priority="508" operator="equal">
      <formula>"Meta Totalmente Alcanzada"</formula>
    </cfRule>
    <cfRule type="cellIs" dxfId="1058" priority="509" operator="equal">
      <formula>"Meta Parcialmente Alcanzada"</formula>
    </cfRule>
    <cfRule type="cellIs" dxfId="1057" priority="510" operator="equal">
      <formula>"Ningunha Meta Alcanzada"</formula>
    </cfRule>
  </conditionalFormatting>
  <conditionalFormatting sqref="P9:P10">
    <cfRule type="cellIs" dxfId="1056" priority="677" operator="equal">
      <formula>"Introducir resultado"</formula>
    </cfRule>
    <cfRule type="cellIs" dxfId="1055" priority="678" operator="equal">
      <formula>"Meta Conseguida"</formula>
    </cfRule>
    <cfRule type="cellIs" dxfId="1054" priority="679" operator="equal">
      <formula>"Meta non Conseguida"</formula>
    </cfRule>
  </conditionalFormatting>
  <conditionalFormatting sqref="P12">
    <cfRule type="cellIs" dxfId="1053" priority="490" operator="equal">
      <formula>"Meta Totalmente Alcanzada"</formula>
    </cfRule>
    <cfRule type="cellIs" dxfId="1052" priority="491" operator="equal">
      <formula>"Meta Parcialmente Alcanzada"</formula>
    </cfRule>
    <cfRule type="cellIs" dxfId="1051" priority="492" operator="equal">
      <formula>"Ningunha Meta Alcanzada"</formula>
    </cfRule>
  </conditionalFormatting>
  <conditionalFormatting sqref="P13:P14">
    <cfRule type="cellIs" dxfId="1050" priority="672" operator="equal">
      <formula>"Meta Conseguida"</formula>
    </cfRule>
    <cfRule type="cellIs" dxfId="1049" priority="673" operator="equal">
      <formula>"Meta non Conseguida"</formula>
    </cfRule>
  </conditionalFormatting>
  <conditionalFormatting sqref="P13:P15">
    <cfRule type="cellIs" dxfId="1048" priority="9" operator="equal">
      <formula>"Introducir resultado"</formula>
    </cfRule>
  </conditionalFormatting>
  <conditionalFormatting sqref="P15">
    <cfRule type="cellIs" dxfId="1047" priority="10" operator="equal">
      <formula>"Resultado Introducido"</formula>
    </cfRule>
    <cfRule type="cellIs" dxfId="1046" priority="11" operator="equal">
      <formula>"Meta no Conseguida"</formula>
    </cfRule>
  </conditionalFormatting>
  <conditionalFormatting sqref="P16">
    <cfRule type="cellIs" dxfId="1045" priority="472" operator="equal">
      <formula>"Meta Totalmente Alcanzada"</formula>
    </cfRule>
    <cfRule type="cellIs" dxfId="1044" priority="473" operator="equal">
      <formula>"Meta Parcialmente Alcanzada"</formula>
    </cfRule>
    <cfRule type="cellIs" dxfId="1043" priority="474" operator="equal">
      <formula>"Ningunha Meta Alcanzada"</formula>
    </cfRule>
  </conditionalFormatting>
  <conditionalFormatting sqref="P17:P18">
    <cfRule type="cellIs" dxfId="1042" priority="661" operator="equal">
      <formula>"Introducir resultado"</formula>
    </cfRule>
    <cfRule type="cellIs" dxfId="1041" priority="662" operator="equal">
      <formula>"Meta Conseguida"</formula>
    </cfRule>
    <cfRule type="cellIs" dxfId="1040" priority="663" operator="equal">
      <formula>"Meta non Conseguida"</formula>
    </cfRule>
  </conditionalFormatting>
  <conditionalFormatting sqref="P20">
    <cfRule type="cellIs" dxfId="1039" priority="454" operator="equal">
      <formula>"Meta Totalmente Alcanzada"</formula>
    </cfRule>
    <cfRule type="cellIs" dxfId="1038" priority="455" operator="equal">
      <formula>"Meta Parcialmente Alcanzada"</formula>
    </cfRule>
    <cfRule type="cellIs" dxfId="1037" priority="456" operator="equal">
      <formula>"Ningunha Meta Alcanzada"</formula>
    </cfRule>
  </conditionalFormatting>
  <conditionalFormatting sqref="P21:P22">
    <cfRule type="cellIs" dxfId="1036" priority="655" operator="equal">
      <formula>"Introducir resultado"</formula>
    </cfRule>
    <cfRule type="cellIs" dxfId="1035" priority="656" operator="equal">
      <formula>"Meta Conseguida"</formula>
    </cfRule>
    <cfRule type="cellIs" dxfId="1034" priority="657" operator="equal">
      <formula>"Meta non Conseguida"</formula>
    </cfRule>
  </conditionalFormatting>
  <conditionalFormatting sqref="P24">
    <cfRule type="cellIs" dxfId="1033" priority="442" operator="equal">
      <formula>"Meta Totalmente Alcanzada"</formula>
    </cfRule>
    <cfRule type="cellIs" dxfId="1032" priority="443" operator="equal">
      <formula>"Meta Parcialmente Alcanzada"</formula>
    </cfRule>
    <cfRule type="cellIs" dxfId="1031" priority="444" operator="equal">
      <formula>"Ningunha Meta Alcanzada"</formula>
    </cfRule>
  </conditionalFormatting>
  <conditionalFormatting sqref="P25:P30">
    <cfRule type="cellIs" dxfId="1030" priority="940" operator="equal">
      <formula>"Introducir resultado"</formula>
    </cfRule>
    <cfRule type="cellIs" dxfId="1029" priority="941" operator="equal">
      <formula>"Meta Conseguida"</formula>
    </cfRule>
    <cfRule type="cellIs" dxfId="1028" priority="942" operator="equal">
      <formula>"Meta non Conseguida"</formula>
    </cfRule>
  </conditionalFormatting>
  <conditionalFormatting sqref="P32:P33">
    <cfRule type="cellIs" dxfId="1027" priority="937" operator="equal">
      <formula>"Introducir resultado"</formula>
    </cfRule>
    <cfRule type="cellIs" dxfId="1026" priority="938" operator="equal">
      <formula>"Meta Conseguida"</formula>
    </cfRule>
    <cfRule type="cellIs" dxfId="1025" priority="939" operator="equal">
      <formula>"Meta non Conseguida"</formula>
    </cfRule>
  </conditionalFormatting>
  <conditionalFormatting sqref="P35:P36">
    <cfRule type="cellIs" dxfId="1024" priority="946" operator="equal">
      <formula>"Introducir resultado"</formula>
    </cfRule>
    <cfRule type="cellIs" dxfId="1023" priority="947" operator="equal">
      <formula>"Meta Conseguida"</formula>
    </cfRule>
    <cfRule type="cellIs" dxfId="1022" priority="948" operator="equal">
      <formula>"Meta non Conseguida"</formula>
    </cfRule>
  </conditionalFormatting>
  <conditionalFormatting sqref="P37">
    <cfRule type="cellIs" dxfId="1021" priority="418" operator="equal">
      <formula>"Meta Totalmente Alcanzada"</formula>
    </cfRule>
    <cfRule type="cellIs" dxfId="1020" priority="419" operator="equal">
      <formula>"Meta Parcialmente Alcanzada"</formula>
    </cfRule>
    <cfRule type="cellIs" dxfId="1019" priority="420" operator="equal">
      <formula>"Ningunha Meta Alcanzada"</formula>
    </cfRule>
  </conditionalFormatting>
  <conditionalFormatting sqref="P38:P40">
    <cfRule type="cellIs" dxfId="1018" priority="1158" operator="equal">
      <formula>"Meta Conseguida"</formula>
    </cfRule>
    <cfRule type="cellIs" dxfId="1017" priority="1159" operator="equal">
      <formula>"Meta non Conseguida"</formula>
    </cfRule>
  </conditionalFormatting>
  <conditionalFormatting sqref="P38:P41">
    <cfRule type="cellIs" dxfId="1016" priority="1151" operator="equal">
      <formula>"Introducir resultado"</formula>
    </cfRule>
  </conditionalFormatting>
  <conditionalFormatting sqref="P41">
    <cfRule type="cellIs" dxfId="1015" priority="1152" operator="equal">
      <formula>"Indicador Completado"</formula>
    </cfRule>
    <cfRule type="cellIs" dxfId="1014" priority="1153" operator="equal">
      <formula>"Meta no Conseguida"</formula>
    </cfRule>
  </conditionalFormatting>
  <conditionalFormatting sqref="P46">
    <cfRule type="cellIs" dxfId="1013" priority="382" operator="equal">
      <formula>"Meta Totalmente Alcanzada"</formula>
    </cfRule>
    <cfRule type="cellIs" dxfId="1012" priority="383" operator="equal">
      <formula>"Meta Parcialmente Alcanzada"</formula>
    </cfRule>
    <cfRule type="cellIs" dxfId="1011" priority="384" operator="equal">
      <formula>"Ningunha Meta Alcanzada"</formula>
    </cfRule>
  </conditionalFormatting>
  <conditionalFormatting sqref="P47">
    <cfRule type="cellIs" dxfId="1010" priority="1255" operator="equal">
      <formula>"Meta noN Conseguida"</formula>
    </cfRule>
  </conditionalFormatting>
  <conditionalFormatting sqref="P47:P53">
    <cfRule type="cellIs" dxfId="1009" priority="562" operator="equal">
      <formula>"Introducir resultado"</formula>
    </cfRule>
    <cfRule type="cellIs" dxfId="1008" priority="563" operator="equal">
      <formula>"Meta Conseguida"</formula>
    </cfRule>
  </conditionalFormatting>
  <conditionalFormatting sqref="P48:P53">
    <cfRule type="cellIs" dxfId="1007" priority="564" operator="equal">
      <formula>"Meta non Conseguida"</formula>
    </cfRule>
  </conditionalFormatting>
  <conditionalFormatting sqref="P54">
    <cfRule type="cellIs" dxfId="1006" priority="364" operator="equal">
      <formula>"Meta Totalmente Alcanzada"</formula>
    </cfRule>
    <cfRule type="cellIs" dxfId="1005" priority="365" operator="equal">
      <formula>"Meta Parcialmente Alcanzada"</formula>
    </cfRule>
    <cfRule type="cellIs" dxfId="1004" priority="366" operator="equal">
      <formula>"Ningunha Meta Alcanzada"</formula>
    </cfRule>
  </conditionalFormatting>
  <conditionalFormatting sqref="P55:P58">
    <cfRule type="cellIs" dxfId="1003" priority="1205" operator="equal">
      <formula>"Introducir resultado"</formula>
    </cfRule>
    <cfRule type="cellIs" dxfId="1002" priority="1206" operator="equal">
      <formula>"Meta Conseguida"</formula>
    </cfRule>
    <cfRule type="cellIs" dxfId="1001" priority="1207" operator="equal">
      <formula>"Meta non Conseguida"</formula>
    </cfRule>
  </conditionalFormatting>
  <conditionalFormatting sqref="P59">
    <cfRule type="cellIs" dxfId="1000" priority="346" operator="equal">
      <formula>"Meta Totalmente Alcanzada"</formula>
    </cfRule>
    <cfRule type="cellIs" dxfId="999" priority="347" operator="equal">
      <formula>"Meta Parcialmente Alcanzada"</formula>
    </cfRule>
    <cfRule type="cellIs" dxfId="998" priority="348" operator="equal">
      <formula>"Ningunha Meta Alcanzada"</formula>
    </cfRule>
  </conditionalFormatting>
  <conditionalFormatting sqref="P60:P64">
    <cfRule type="cellIs" dxfId="997" priority="931" operator="equal">
      <formula>"Introducir resultado"</formula>
    </cfRule>
    <cfRule type="cellIs" dxfId="996" priority="932" operator="equal">
      <formula>"Meta Conseguida"</formula>
    </cfRule>
    <cfRule type="cellIs" dxfId="995" priority="933" operator="equal">
      <formula>"Meta non Conseguida"</formula>
    </cfRule>
  </conditionalFormatting>
  <conditionalFormatting sqref="P65">
    <cfRule type="cellIs" dxfId="994" priority="328" operator="equal">
      <formula>"Meta Totalmente Alcanzada"</formula>
    </cfRule>
    <cfRule type="cellIs" dxfId="993" priority="329" operator="equal">
      <formula>"Meta Parcialmente Alcanzada"</formula>
    </cfRule>
    <cfRule type="cellIs" dxfId="992" priority="330" operator="equal">
      <formula>"Ningunha Meta Alcanzada"</formula>
    </cfRule>
  </conditionalFormatting>
  <conditionalFormatting sqref="P66:P69">
    <cfRule type="cellIs" dxfId="991" priority="1146" operator="equal">
      <formula>"Meta Conseguida"</formula>
    </cfRule>
    <cfRule type="cellIs" dxfId="990" priority="1147" operator="equal">
      <formula>"Meta non Conseguida"</formula>
    </cfRule>
  </conditionalFormatting>
  <conditionalFormatting sqref="P66:P74">
    <cfRule type="cellIs" dxfId="989" priority="916" operator="equal">
      <formula>"Introducir resultado"</formula>
    </cfRule>
  </conditionalFormatting>
  <conditionalFormatting sqref="P70">
    <cfRule type="cellIs" dxfId="988" priority="929" operator="equal">
      <formula>"Indicador Completado"</formula>
    </cfRule>
    <cfRule type="cellIs" dxfId="987" priority="930" operator="equal">
      <formula>"Meta no Conseguida"</formula>
    </cfRule>
  </conditionalFormatting>
  <conditionalFormatting sqref="P71">
    <cfRule type="cellIs" dxfId="986" priority="923" operator="equal">
      <formula>"Meta Conseguida"</formula>
    </cfRule>
    <cfRule type="cellIs" dxfId="985" priority="924" operator="equal">
      <formula>"Meta non Conseguida"</formula>
    </cfRule>
  </conditionalFormatting>
  <conditionalFormatting sqref="P72">
    <cfRule type="cellIs" dxfId="984" priority="926" operator="equal">
      <formula>"Indicador Completado"</formula>
    </cfRule>
    <cfRule type="cellIs" dxfId="983" priority="927" operator="equal">
      <formula>"Meta no Conseguida"</formula>
    </cfRule>
  </conditionalFormatting>
  <conditionalFormatting sqref="P73:P74">
    <cfRule type="cellIs" dxfId="982" priority="917" operator="equal">
      <formula>"Meta Conseguida"</formula>
    </cfRule>
    <cfRule type="cellIs" dxfId="981" priority="918" operator="equal">
      <formula>"Meta non Conseguida"</formula>
    </cfRule>
  </conditionalFormatting>
  <conditionalFormatting sqref="P75">
    <cfRule type="cellIs" dxfId="980" priority="310" operator="equal">
      <formula>"Meta Totalmente Alcanzada"</formula>
    </cfRule>
    <cfRule type="cellIs" dxfId="979" priority="311" operator="equal">
      <formula>"Meta Parcialmente Alcanzada"</formula>
    </cfRule>
    <cfRule type="cellIs" dxfId="978" priority="312" operator="equal">
      <formula>"Ningunha Meta Alcanzada"</formula>
    </cfRule>
  </conditionalFormatting>
  <conditionalFormatting sqref="P76:P81">
    <cfRule type="cellIs" dxfId="977" priority="910" operator="equal">
      <formula>"Introducir resultado"</formula>
    </cfRule>
    <cfRule type="cellIs" dxfId="976" priority="911" operator="equal">
      <formula>"Meta Conseguida"</formula>
    </cfRule>
    <cfRule type="cellIs" dxfId="975" priority="912" operator="equal">
      <formula>"Meta non Conseguida"</formula>
    </cfRule>
  </conditionalFormatting>
  <conditionalFormatting sqref="P82">
    <cfRule type="cellIs" dxfId="974" priority="292" operator="equal">
      <formula>"Meta Totalmente Alcanzada"</formula>
    </cfRule>
    <cfRule type="cellIs" dxfId="973" priority="293" operator="equal">
      <formula>"Meta Parcialmente Alcanzada"</formula>
    </cfRule>
    <cfRule type="cellIs" dxfId="972" priority="294" operator="equal">
      <formula>"Ningunha Meta Alcanzada"</formula>
    </cfRule>
  </conditionalFormatting>
  <conditionalFormatting sqref="P83:P86">
    <cfRule type="cellIs" dxfId="971" priority="1098" operator="equal">
      <formula>"Meta Conseguida"</formula>
    </cfRule>
    <cfRule type="cellIs" dxfId="970" priority="1099" operator="equal">
      <formula>"Meta non Conseguida"</formula>
    </cfRule>
  </conditionalFormatting>
  <conditionalFormatting sqref="P83:P88">
    <cfRule type="cellIs" dxfId="969" priority="892" operator="equal">
      <formula>"Introducir resultado"</formula>
    </cfRule>
  </conditionalFormatting>
  <conditionalFormatting sqref="P87:P88">
    <cfRule type="cellIs" dxfId="968" priority="893" operator="equal">
      <formula>"Indicador Completado"</formula>
    </cfRule>
    <cfRule type="cellIs" dxfId="967" priority="894" operator="equal">
      <formula>"Meta no Conseguida"</formula>
    </cfRule>
  </conditionalFormatting>
  <conditionalFormatting sqref="P92">
    <cfRule type="cellIs" dxfId="966" priority="19" operator="equal">
      <formula>"Meta Totalmente Alcanzada"</formula>
    </cfRule>
    <cfRule type="cellIs" dxfId="965" priority="20" operator="equal">
      <formula>"Meta Parcialmente Alcanzada"</formula>
    </cfRule>
    <cfRule type="cellIs" dxfId="964" priority="21" operator="equal">
      <formula>"Ningunha Meta Alcanzada"</formula>
    </cfRule>
  </conditionalFormatting>
  <conditionalFormatting sqref="P93:P97">
    <cfRule type="cellIs" dxfId="963" priority="37" operator="equal">
      <formula>"Introducir resultado"</formula>
    </cfRule>
    <cfRule type="cellIs" dxfId="962" priority="38" operator="equal">
      <formula>"Meta Conseguida"</formula>
    </cfRule>
    <cfRule type="cellIs" dxfId="961" priority="39" operator="equal">
      <formula>"Meta non Conseguida"</formula>
    </cfRule>
  </conditionalFormatting>
  <hyperlinks>
    <hyperlink ref="D19" r:id="rId1" display="https://www.uvigo.gal/universidade/calidade/programas-calidade/docencia/programa-docentia" xr:uid="{00000000-0004-0000-0700-000000000000}"/>
    <hyperlink ref="D31" r:id="rId2" display="https://secretaria.uvigo.gal/uv/web/transparencia/informe/show/5/51/64" xr:uid="{00000000-0004-0000-0700-000001000000}"/>
    <hyperlink ref="D34" r:id="rId3" display="https://secretaria.uvigo.gal/uv/web/transparencia/informe/show/5/51/64" xr:uid="{00000000-0004-0000-07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P97"/>
  <sheetViews>
    <sheetView tabSelected="1" zoomScale="70" zoomScaleNormal="70" workbookViewId="0">
      <pane ySplit="5" topLeftCell="A6" activePane="bottomLeft" state="frozen"/>
      <selection activeCell="A3" sqref="A3"/>
      <selection pane="bottomLeft" activeCell="K73" sqref="K73"/>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7.71093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1.7109375" style="2" customWidth="1"/>
    <col min="14" max="14" width="11.42578125" style="2"/>
    <col min="15" max="15" width="12.5703125" style="2" bestFit="1" customWidth="1"/>
    <col min="16" max="16" width="26.7109375" style="2" customWidth="1"/>
    <col min="17" max="16384" width="11.42578125" style="2"/>
  </cols>
  <sheetData>
    <row r="1" spans="1:16" ht="15.75" thickBot="1">
      <c r="F1" s="1"/>
      <c r="G1" s="1"/>
    </row>
    <row r="2" spans="1:16" s="1" customFormat="1" ht="29.25" customHeight="1" thickBot="1">
      <c r="A2" s="649" t="s">
        <v>402</v>
      </c>
      <c r="B2" s="650"/>
      <c r="C2" s="650"/>
      <c r="D2" s="650"/>
      <c r="E2" s="650"/>
      <c r="F2" s="650"/>
      <c r="G2" s="650"/>
      <c r="H2" s="651"/>
    </row>
    <row r="3" spans="1:16" s="1" customFormat="1" ht="6" customHeight="1" thickBot="1">
      <c r="A3" s="61"/>
      <c r="B3" s="61"/>
      <c r="C3" s="61"/>
      <c r="D3" s="61"/>
      <c r="E3" s="61"/>
      <c r="F3" s="61"/>
      <c r="G3" s="23"/>
      <c r="H3" s="61"/>
      <c r="J3" s="61"/>
      <c r="K3" s="23"/>
      <c r="L3" s="61"/>
    </row>
    <row r="4" spans="1:16" ht="36.75" customHeight="1" thickBot="1">
      <c r="A4" s="644" t="s">
        <v>18</v>
      </c>
      <c r="B4" s="645"/>
      <c r="C4" s="652" t="s">
        <v>19</v>
      </c>
      <c r="D4" s="648"/>
      <c r="E4" s="162" t="s">
        <v>20</v>
      </c>
      <c r="F4" s="646" t="str">
        <f>+Centro!F4</f>
        <v>Curso 2023-2024</v>
      </c>
      <c r="G4" s="647"/>
      <c r="H4" s="648"/>
      <c r="J4" s="646" t="str">
        <f>+Centro!J4</f>
        <v>Curso 2024-2025</v>
      </c>
      <c r="K4" s="647"/>
      <c r="L4" s="648"/>
      <c r="N4" s="646" t="str">
        <f>+Centro!N4</f>
        <v>curso 2025-2026</v>
      </c>
      <c r="O4" s="647"/>
      <c r="P4" s="648"/>
    </row>
    <row r="5" spans="1:16" ht="39" customHeight="1" thickBot="1">
      <c r="A5" s="168" t="s">
        <v>24</v>
      </c>
      <c r="B5" s="168" t="s">
        <v>25</v>
      </c>
      <c r="C5" s="168" t="s">
        <v>26</v>
      </c>
      <c r="D5" s="281" t="s">
        <v>27</v>
      </c>
      <c r="E5" s="281" t="s">
        <v>28</v>
      </c>
      <c r="F5" s="281" t="s">
        <v>29</v>
      </c>
      <c r="G5" s="290" t="s">
        <v>30</v>
      </c>
      <c r="H5" s="58" t="s">
        <v>31</v>
      </c>
      <c r="J5" s="281" t="s">
        <v>29</v>
      </c>
      <c r="K5" s="290" t="s">
        <v>30</v>
      </c>
      <c r="L5" s="58" t="s">
        <v>31</v>
      </c>
      <c r="N5" s="281" t="s">
        <v>29</v>
      </c>
      <c r="O5" s="290" t="s">
        <v>30</v>
      </c>
      <c r="P5" s="58" t="s">
        <v>31</v>
      </c>
    </row>
    <row r="6" spans="1:16" s="51" customFormat="1" ht="18.75" customHeight="1">
      <c r="A6" s="29" t="s">
        <v>32</v>
      </c>
      <c r="B6" s="30"/>
      <c r="C6" s="30"/>
      <c r="D6" s="282"/>
      <c r="E6" s="282"/>
      <c r="F6" s="291"/>
      <c r="G6" s="291"/>
      <c r="H6" s="32"/>
      <c r="J6" s="291"/>
      <c r="K6" s="291"/>
      <c r="L6" s="32"/>
      <c r="N6" s="291"/>
      <c r="O6" s="291"/>
      <c r="P6" s="32"/>
    </row>
    <row r="7" spans="1:16" ht="38.25">
      <c r="A7" s="99" t="s">
        <v>146</v>
      </c>
      <c r="B7" s="93" t="s">
        <v>147</v>
      </c>
      <c r="C7" s="93" t="s">
        <v>148</v>
      </c>
      <c r="D7" s="323" t="s">
        <v>149</v>
      </c>
      <c r="E7" s="351">
        <v>7</v>
      </c>
      <c r="F7" s="243">
        <v>21</v>
      </c>
      <c r="G7" s="244">
        <v>30</v>
      </c>
      <c r="H7" s="485" t="str">
        <f>+IF(AND(ISBLANK(F7),ISBLANK(G7)),"Introducir Meta e Resultado",IF(ISBLANK(F7),"Indicador Sen Meta",IF(ISBLANK(G7),"Introducir Resultado",IF(G7&gt;=F7,"Meta Conseguida","Meta Non Conseguida"))))</f>
        <v>Meta Conseguida</v>
      </c>
      <c r="J7" s="243">
        <v>21</v>
      </c>
      <c r="K7" s="244">
        <v>29</v>
      </c>
      <c r="L7" s="485" t="str">
        <f>+IF(AND(ISBLANK(J7),ISBLANK(K7)),"Introducir Meta e Resultado",IF(ISBLANK(J7),"Indicador Sen Meta",IF(ISBLANK(K7),"Introducir Resultado",IF(K7&gt;=J7,"Meta Conseguida","Meta Non Conseguida"))))</f>
        <v>Meta Conseguida</v>
      </c>
      <c r="N7" s="243">
        <v>21</v>
      </c>
      <c r="O7" s="244"/>
      <c r="P7" s="485" t="str">
        <f>+IF(AND(ISBLANK(N7),ISBLANK(O7)),"Introducir Meta e Resultado",IF(ISBLANK(N7),"Indicador Sen Meta",IF(ISBLANK(O7),"Introducir Resultado",IF(O7&gt;=N7,"Meta Conseguida","Meta Non Conseguida"))))</f>
        <v>Introducir Resultado</v>
      </c>
    </row>
    <row r="8" spans="1:16" ht="18.75">
      <c r="A8" s="103" t="s">
        <v>150</v>
      </c>
      <c r="B8" s="62" t="s">
        <v>151</v>
      </c>
      <c r="C8" s="62" t="s">
        <v>152</v>
      </c>
      <c r="D8" s="292" t="s">
        <v>153</v>
      </c>
      <c r="E8" s="352">
        <v>1</v>
      </c>
      <c r="F8" s="293">
        <f>+COUNTA(F9:F10)</f>
        <v>0</v>
      </c>
      <c r="G8" s="294">
        <f>+COUNTIF(H9:H10,"Meta Conseguida")</f>
        <v>0</v>
      </c>
      <c r="H8" s="488" t="str">
        <f>+IF(COUNTA(F9:F10)=0,"Indicador Sen Meta",IF(G8=2,"Meta Totalmente Alcanzada",IF(G9=0,"Introducir Resultado",IF(G8=0,"Ningunha Meta Alcanzada",IF(G8&gt;0,"Meta Parcialmente Alcanzada")))))</f>
        <v>Indicador Sen Meta</v>
      </c>
      <c r="I8" s="565"/>
      <c r="J8" s="157">
        <f>+COUNTA(J9:J10)</f>
        <v>0</v>
      </c>
      <c r="K8" s="495">
        <f>+COUNTIF(L9:L10,"Meta Conseguida")</f>
        <v>0</v>
      </c>
      <c r="L8" s="488" t="str">
        <f>+IF(COUNTA(J9:J10)=0,"Indicador Sen Meta",IF(K8=2,"Meta Totalmente Alcanzada",IF(K9=0,"Introducir Resultado",IF(K8=0,"Ningunha Meta Alcanzada",IF(K8&gt;0,"Meta Parcialmente Alcanzada")))))</f>
        <v>Indicador Sen Meta</v>
      </c>
      <c r="N8" s="157">
        <f>+COUNTA(N9:N10)</f>
        <v>0</v>
      </c>
      <c r="O8" s="495">
        <f>+COUNTIF(P9:P10,"Meta Conseguida")</f>
        <v>0</v>
      </c>
      <c r="P8" s="488" t="str">
        <f>+IF(COUNTA(N9:N10)=0,"Indicador Sen Meta",IF(O8=2,"Meta Totalmente Alcanzada",IF(O9=0,"Introducir Resultado",IF(O8=0,"Ningunha Meta Alcanzada",IF(O8&gt;0,"Meta Parcialmente Alcanzada")))))</f>
        <v>Indicador Sen Meta</v>
      </c>
    </row>
    <row r="9" spans="1:16" ht="51">
      <c r="A9" s="55" t="s">
        <v>154</v>
      </c>
      <c r="B9" s="64" t="s">
        <v>155</v>
      </c>
      <c r="C9" s="64" t="s">
        <v>152</v>
      </c>
      <c r="D9" s="299" t="s">
        <v>156</v>
      </c>
      <c r="E9" s="353">
        <v>1</v>
      </c>
      <c r="F9" s="245"/>
      <c r="G9" s="246">
        <v>0</v>
      </c>
      <c r="H9" s="86" t="str">
        <f>+IF(AND(ISBLANK(F9),ISBLANK(G9)),"Introducir Meta e Resultado",IF(ISBLANK(F9),"Introducir Meta",IF(ISBLANK(G9),"Introducir Resultado",IF(G9&gt;=F9,"Meta Conseguida","Meta Non Conseguida"))))</f>
        <v>Introducir Meta</v>
      </c>
      <c r="J9" s="245"/>
      <c r="K9" s="246">
        <v>0</v>
      </c>
      <c r="L9" s="86" t="str">
        <f>+IF(AND(ISBLANK(J9),ISBLANK(K9)),"Introducir Meta e Resultado",IF(ISBLANK(J9),"Introducir Meta",IF(ISBLANK(K9),"Introducir Resultado",IF(K9&gt;=J9,"Meta Conseguida","Meta Non Conseguida"))))</f>
        <v>Introducir Meta</v>
      </c>
      <c r="N9" s="245"/>
      <c r="O9" s="246"/>
      <c r="P9" s="86" t="str">
        <f>+IF(AND(ISBLANK(N9),ISBLANK(O9)),"Introducir Meta e Resultado",IF(ISBLANK(N9),"Introducir Meta",IF(ISBLANK(O9),"Introducir Resultado",IF(O9&gt;=N9,"Meta Conseguida","Meta Non Conseguida"))))</f>
        <v>Introducir Meta e Resultado</v>
      </c>
    </row>
    <row r="10" spans="1:16" ht="51">
      <c r="A10" s="56" t="s">
        <v>157</v>
      </c>
      <c r="B10" s="63" t="s">
        <v>158</v>
      </c>
      <c r="C10" s="63" t="s">
        <v>152</v>
      </c>
      <c r="D10" s="350" t="s">
        <v>159</v>
      </c>
      <c r="E10" s="354">
        <v>1</v>
      </c>
      <c r="F10" s="247"/>
      <c r="G10" s="246">
        <f>+IFERROR(G$9/G$87,0)</f>
        <v>0</v>
      </c>
      <c r="H10" s="87" t="str">
        <f>+IF(AND(ISBLANK(F10),ISBLANK(G10)),"Introducir Meta e Resultado",IF(ISBLANK(F10),"Introducir Meta",IF(ISBLANK(G10),"Introducir Resultado",IF(G10&gt;=F10,"Meta Conseguida","Meta Non Conseguida"))))</f>
        <v>Introducir Meta</v>
      </c>
      <c r="J10" s="247"/>
      <c r="K10" s="246">
        <f>+IFERROR(K$9/K$87,0)</f>
        <v>0</v>
      </c>
      <c r="L10" s="87" t="str">
        <f>+IF(AND(ISBLANK(J10),ISBLANK(K10)),"Introducir Meta e Resultado",IF(ISBLANK(J10),"Introducir Meta",IF(ISBLANK(K10),"Introducir Resultado",IF(K10&gt;=J10,"Meta Conseguida","Meta Non Conseguida"))))</f>
        <v>Introducir Meta</v>
      </c>
      <c r="N10" s="247"/>
      <c r="O10" s="246">
        <f>+IFERROR(O$9/O$87,0)</f>
        <v>0</v>
      </c>
      <c r="P10" s="87" t="str">
        <f>+IF(AND(ISBLANK(N10),ISBLANK(O10)),"Introducir Meta e Resultado",IF(ISBLANK(N10),"Introducir Meta",IF(ISBLANK(O10),"Introducir Resultado",IF(O10&gt;=N10,"Meta Conseguida","Meta Non Conseguida"))))</f>
        <v>Introducir Meta</v>
      </c>
    </row>
    <row r="11" spans="1:16" ht="38.25">
      <c r="A11" s="99" t="s">
        <v>160</v>
      </c>
      <c r="B11" s="93" t="s">
        <v>161</v>
      </c>
      <c r="C11" s="93" t="s">
        <v>162</v>
      </c>
      <c r="D11" s="310" t="s">
        <v>163</v>
      </c>
      <c r="E11" s="351">
        <v>3</v>
      </c>
      <c r="F11" s="271">
        <f>+G11+COUNTIF(H$7:H$10,"Meta non Conseguida")+COUNTIF(H$12:H$96,"Meta non Conseguida")</f>
        <v>17</v>
      </c>
      <c r="G11" s="277">
        <f>+COUNTIF(H$6:H$10,"Meta Conseguida")+COUNTIF(H$12:H$96,"Meta Conseguida")</f>
        <v>14</v>
      </c>
      <c r="H11" s="280">
        <f>+IFERROR(G11/F11,"Introducir Meta")</f>
        <v>0.82352941176470584</v>
      </c>
      <c r="J11" s="271">
        <f>+K11+COUNTIF(L$7:L$10,"Meta non Conseguida")+COUNTIF(L$12:L$96,"Meta non Conseguida")</f>
        <v>15</v>
      </c>
      <c r="K11" s="277">
        <f>+COUNTIF(L$6:L$10,"Meta Conseguida")+COUNTIF(L$12:L$96,"Meta Conseguida")</f>
        <v>12</v>
      </c>
      <c r="L11" s="280">
        <f>+IFERROR(K11/J11,"Introducir Meta")</f>
        <v>0.8</v>
      </c>
      <c r="N11" s="271">
        <f>+O11+COUNTIF(P$7:P$10,"Meta non Conseguida")+COUNTIF(P$12:P$96,"Meta non Conseguida")</f>
        <v>3</v>
      </c>
      <c r="O11" s="277">
        <f>+COUNTIF(P$6:P$10,"Meta Conseguida")+COUNTIF(P$12:P$96,"Meta Conseguida")</f>
        <v>0</v>
      </c>
      <c r="P11" s="280">
        <f>+IFERROR(O11/N11,"Introducir Meta")</f>
        <v>0</v>
      </c>
    </row>
    <row r="12" spans="1:16" ht="18.75">
      <c r="A12" s="103" t="s">
        <v>164</v>
      </c>
      <c r="B12" s="62" t="s">
        <v>165</v>
      </c>
      <c r="C12" s="62" t="s">
        <v>166</v>
      </c>
      <c r="D12" s="292" t="s">
        <v>167</v>
      </c>
      <c r="E12" s="352">
        <v>4</v>
      </c>
      <c r="F12" s="293">
        <f>+COUNTA(F13:F14)</f>
        <v>0</v>
      </c>
      <c r="G12" s="294">
        <f>+COUNTIF(H13:H14,"Meta Conseguida")</f>
        <v>0</v>
      </c>
      <c r="H12" s="488" t="str">
        <f>+IF(COUNTA(F13:F14)=0,"Indicador Sen Meta",IF(G12=2,"Meta Totalmente Alcanzada",IF(G13=0,"Introducir Resultado",IF(G12=0,"Ningunha Meta Alcanzada",IF(G12&gt;0,"Meta Parcialmente Alcanzada")))))</f>
        <v>Indicador Sen Meta</v>
      </c>
      <c r="I12" s="565"/>
      <c r="J12" s="157">
        <f>+COUNTA(J13:J14)</f>
        <v>0</v>
      </c>
      <c r="K12" s="495">
        <f>+COUNTIF(L13:L14,"Meta Conseguida")</f>
        <v>0</v>
      </c>
      <c r="L12" s="488" t="str">
        <f>+IF(COUNTA(J13:J14)=0,"Indicador Sen Meta",IF(K12=2,"Meta Totalmente Alcanzada",IF(K13=0,"Introducir Resultado",IF(K12=0,"Ningunha Meta Alcanzada",IF(K12&gt;0,"Meta Parcialmente Alcanzada")))))</f>
        <v>Indicador Sen Meta</v>
      </c>
      <c r="N12" s="157">
        <f>+COUNTA(N13:N14)</f>
        <v>2</v>
      </c>
      <c r="O12" s="495">
        <f>+COUNTIF(P13:P14,"Meta Conseguida")</f>
        <v>0</v>
      </c>
      <c r="P12" s="488" t="str">
        <f>+IF(COUNTA(N13:N14)=0,"Indicador Sen Meta",IF(O12=2,"Meta Totalmente Alcanzada",IF(O13=0,"Introducir Resultado",IF(O12=0,"Ningunha Meta Alcanzada",IF(O12&gt;0,"Meta Parcialmente Alcanzada")))))</f>
        <v>Introducir Resultado</v>
      </c>
    </row>
    <row r="13" spans="1:16" ht="51">
      <c r="A13" s="55" t="s">
        <v>168</v>
      </c>
      <c r="B13" s="64" t="s">
        <v>169</v>
      </c>
      <c r="C13" s="64" t="s">
        <v>166</v>
      </c>
      <c r="D13" s="299" t="s">
        <v>170</v>
      </c>
      <c r="E13" s="353">
        <v>4</v>
      </c>
      <c r="F13" s="245"/>
      <c r="G13" s="246">
        <v>6</v>
      </c>
      <c r="H13" s="86" t="str">
        <f>+IF(AND(ISBLANK(F13),ISBLANK(G13)),"Introducir Meta e Resultado",IF(ISBLANK(F13),"Introducir Meta",IF(ISBLANK(G13),"Introducir Resultado",IF(G13&gt;=F13,"Meta Conseguida","Meta Non Conseguida"))))</f>
        <v>Introducir Meta</v>
      </c>
      <c r="J13" s="245"/>
      <c r="K13" s="246"/>
      <c r="L13" s="86" t="str">
        <f>+IF(AND(ISBLANK(J13),ISBLANK(K13)),"Introducir Meta e Resultado",IF(ISBLANK(J13),"Introducir Meta",IF(ISBLANK(K13),"Introducir Resultado",IF(K13&gt;=J13,"Meta Conseguida","Meta Non Conseguida"))))</f>
        <v>Introducir Meta e Resultado</v>
      </c>
      <c r="N13" s="245">
        <v>6</v>
      </c>
      <c r="O13" s="246"/>
      <c r="P13" s="86" t="str">
        <f>+IF(AND(ISBLANK(N13),ISBLANK(O13)),"Introducir Meta e Resultado",IF(ISBLANK(N13),"Introducir Meta",IF(ISBLANK(O13),"Introducir Resultado",IF(O13&gt;=N13,"Meta Conseguida","Meta Non Conseguida"))))</f>
        <v>Introducir Resultado</v>
      </c>
    </row>
    <row r="14" spans="1:16" ht="38.25">
      <c r="A14" s="56" t="s">
        <v>171</v>
      </c>
      <c r="B14" s="63" t="s">
        <v>172</v>
      </c>
      <c r="C14" s="63" t="s">
        <v>166</v>
      </c>
      <c r="D14" s="350" t="s">
        <v>173</v>
      </c>
      <c r="E14" s="354">
        <v>4</v>
      </c>
      <c r="F14" s="247"/>
      <c r="G14" s="296">
        <f>+IFERROR(G$13/G$88,0)</f>
        <v>0.2857142857142857</v>
      </c>
      <c r="H14" s="87" t="str">
        <f>+IF(AND(ISBLANK(F14),ISBLANK(G14)),"Introducir Meta e Resultado",IF(ISBLANK(F14),"Introducir Meta",IF(ISBLANK(G14),"Introducir Resultado",IF(G14&gt;=F14,"Meta Conseguida","Meta Non Conseguida"))))</f>
        <v>Introducir Meta</v>
      </c>
      <c r="J14" s="247"/>
      <c r="K14" s="296">
        <f>+IFERROR(K$13/K$88,0)</f>
        <v>0</v>
      </c>
      <c r="L14" s="87" t="str">
        <f>+IF(AND(ISBLANK(J14),ISBLANK(K14)),"Introducir Meta e Resultado",IF(ISBLANK(J14),"Introducir Meta",IF(ISBLANK(K14),"Introducir Resultado",IF(K14&gt;=J14,"Meta Conseguida","Meta Non Conseguida"))))</f>
        <v>Introducir Meta</v>
      </c>
      <c r="N14" s="247">
        <v>0.25</v>
      </c>
      <c r="O14" s="296">
        <f>+IFERROR(O$13/O$88,0)</f>
        <v>0</v>
      </c>
      <c r="P14" s="87" t="str">
        <f>+IF(AND(ISBLANK(N14),ISBLANK(O14)),"Introducir Meta e Resultado",IF(ISBLANK(N14),"Introducir Meta",IF(ISBLANK(O14),"Introducir Resultado",IF(O14&gt;=N14,"Meta Conseguida","Meta Non Conseguida"))))</f>
        <v>Meta Non Conseguida</v>
      </c>
    </row>
    <row r="15" spans="1:16" ht="37.5">
      <c r="A15" s="99" t="s">
        <v>174</v>
      </c>
      <c r="B15" s="93" t="s">
        <v>175</v>
      </c>
      <c r="C15" s="93" t="s">
        <v>166</v>
      </c>
      <c r="D15" s="590" t="s">
        <v>176</v>
      </c>
      <c r="E15" s="356">
        <v>4</v>
      </c>
      <c r="F15" s="241" t="s">
        <v>49</v>
      </c>
      <c r="G15" s="224">
        <v>0.04</v>
      </c>
      <c r="H15" s="91" t="str">
        <f>+IF(ISBLANK(G15),"Introducir Resultado","Resultado Introducido")</f>
        <v>Resultado Introducido</v>
      </c>
      <c r="J15" s="241" t="s">
        <v>49</v>
      </c>
      <c r="K15" s="224">
        <v>0.56896551724137934</v>
      </c>
      <c r="L15" s="91" t="str">
        <f>+IF(ISBLANK(K15),"Introducir Resultado","Resultado Introducido")</f>
        <v>Resultado Introducido</v>
      </c>
      <c r="N15" s="241" t="s">
        <v>49</v>
      </c>
      <c r="O15" s="224"/>
      <c r="P15" s="91" t="str">
        <f>+IF(ISBLANK(O15),"Introducir Resultado","Resultado Introducido")</f>
        <v>Introducir Resultado</v>
      </c>
    </row>
    <row r="16" spans="1:16" s="166" customFormat="1" ht="25.5">
      <c r="A16" s="103" t="s">
        <v>177</v>
      </c>
      <c r="B16" s="62" t="s">
        <v>178</v>
      </c>
      <c r="C16" s="62" t="s">
        <v>166</v>
      </c>
      <c r="D16" s="292" t="s">
        <v>179</v>
      </c>
      <c r="E16" s="356">
        <v>4</v>
      </c>
      <c r="F16" s="293">
        <f>+COUNTA(F17:F18)</f>
        <v>0</v>
      </c>
      <c r="G16" s="294">
        <f>+COUNTIF(H17:H18,"Meta Conseguida")</f>
        <v>0</v>
      </c>
      <c r="H16" s="488" t="str">
        <f>+IF(COUNTA(F17:F18)=0,"Indicador Sen Meta",IF(G16=2,"Meta Totalmente Alcanzada",IF(G17=0,"Introducir Resultado",IF(G16=0,"Ningunha Meta Alcanzada",IF(G16&gt;0,"Meta Parcialmente Alcanzada")))))</f>
        <v>Indicador Sen Meta</v>
      </c>
      <c r="I16" s="565"/>
      <c r="J16" s="157">
        <f>+COUNTA(J17:J18)</f>
        <v>0</v>
      </c>
      <c r="K16" s="495">
        <f>+COUNTIF(L17:L18,"Meta Conseguida")</f>
        <v>0</v>
      </c>
      <c r="L16" s="488" t="str">
        <f>+IF(COUNTA(J17:J18)=0,"Indicador Sen Meta",IF(K16=2,"Meta Totalmente Alcanzada",IF(K17=0,"Introducir Resultado",IF(K16=0,"Ningunha Meta Alcanzada",IF(K16&gt;0,"Meta Parcialmente Alcanzada")))))</f>
        <v>Indicador Sen Meta</v>
      </c>
      <c r="M16" s="2"/>
      <c r="N16" s="157">
        <f>+COUNTA(N17:N18)</f>
        <v>2</v>
      </c>
      <c r="O16" s="495">
        <f>+COUNTIF(P17:P18,"Meta Conseguida")</f>
        <v>0</v>
      </c>
      <c r="P16" s="488" t="str">
        <f>+IF(COUNTA(N17:N18)=0,"Indicador Sen Meta",IF(O16=2,"Meta Totalmente Alcanzada",IF(O17=0,"Introducir Resultado",IF(O16=0,"Ningunha Meta Alcanzada",IF(O16&gt;0,"Meta Parcialmente Alcanzada")))))</f>
        <v>Introducir Resultado</v>
      </c>
    </row>
    <row r="17" spans="1:16" s="166" customFormat="1" ht="76.5">
      <c r="A17" s="55" t="s">
        <v>180</v>
      </c>
      <c r="B17" s="64" t="s">
        <v>181</v>
      </c>
      <c r="C17" s="64" t="s">
        <v>166</v>
      </c>
      <c r="D17" s="299" t="s">
        <v>182</v>
      </c>
      <c r="E17" s="353">
        <v>4</v>
      </c>
      <c r="F17" s="245"/>
      <c r="G17" s="246">
        <v>7</v>
      </c>
      <c r="H17" s="86" t="str">
        <f>+IF(AND(ISBLANK(F17),ISBLANK(G17)),"Introducir Meta e Resultado",IF(ISBLANK(F17),"Introducir Meta",IF(ISBLANK(G17),"Introducir Resultado",IF(G17&gt;=F17,"Meta Conseguida","Meta Non Conseguida"))))</f>
        <v>Introducir Meta</v>
      </c>
      <c r="I17" s="2"/>
      <c r="J17" s="245"/>
      <c r="K17" s="246">
        <v>8</v>
      </c>
      <c r="L17" s="86" t="str">
        <f>+IF(AND(ISBLANK(J17),ISBLANK(K17)),"Introducir Meta e Resultado",IF(ISBLANK(J17),"Introducir Meta",IF(ISBLANK(K17),"Introducir Resultado",IF(K17&gt;=J17,"Meta Conseguida","Meta Non Conseguida"))))</f>
        <v>Introducir Meta</v>
      </c>
      <c r="M17" s="565"/>
      <c r="N17" s="245">
        <v>7</v>
      </c>
      <c r="O17" s="246"/>
      <c r="P17" s="86" t="str">
        <f>+IF(AND(ISBLANK(N17),ISBLANK(O17)),"Introducir Meta e Resultado",IF(ISBLANK(N17),"Introducir Meta",IF(ISBLANK(O17),"Introducir Resultado",IF(O17&gt;=N17,"Meta Conseguida","Meta Non Conseguida"))))</f>
        <v>Introducir Resultado</v>
      </c>
    </row>
    <row r="18" spans="1:16" ht="38.25">
      <c r="A18" s="55" t="s">
        <v>183</v>
      </c>
      <c r="B18" s="64" t="s">
        <v>184</v>
      </c>
      <c r="C18" s="64" t="s">
        <v>166</v>
      </c>
      <c r="D18" s="299" t="s">
        <v>185</v>
      </c>
      <c r="E18" s="353">
        <v>4</v>
      </c>
      <c r="F18" s="250"/>
      <c r="G18" s="300">
        <f>+IFERROR(G$17/G$88,0)</f>
        <v>0.33333333333333331</v>
      </c>
      <c r="H18" s="86" t="str">
        <f>+IF(AND(ISBLANK(F18),ISBLANK(G18)),"Introducir Meta e Resultado",IF(ISBLANK(F18),"Introducir Meta",IF(ISBLANK(G18),"Introducir Resultado",IF(G18&gt;=F18,"Meta Conseguida","Meta Non Conseguida"))))</f>
        <v>Introducir Meta</v>
      </c>
      <c r="I18" s="565"/>
      <c r="J18" s="250"/>
      <c r="K18" s="300">
        <f>+IFERROR(K$17/K$88,0)</f>
        <v>0</v>
      </c>
      <c r="L18" s="86" t="str">
        <f>+IF(AND(ISBLANK(J18),ISBLANK(K18)),"Introducir Meta e Resultado",IF(ISBLANK(J18),"Introducir Meta",IF(ISBLANK(K18),"Introducir Resultado",IF(K18&gt;=J18,"Meta Conseguida","Meta Non Conseguida"))))</f>
        <v>Introducir Meta</v>
      </c>
      <c r="M18" s="565"/>
      <c r="N18" s="250">
        <v>0.3</v>
      </c>
      <c r="O18" s="300">
        <f>+IFERROR(O$17/O$88,0)</f>
        <v>0</v>
      </c>
      <c r="P18" s="86" t="str">
        <f>+IF(AND(ISBLANK(N18),ISBLANK(O18)),"Introducir Meta e Resultado",IF(ISBLANK(N18),"Introducir Meta",IF(ISBLANK(O18),"Introducir Resultado",IF(O18&gt;=N18,"Meta Conseguida","Meta Non Conseguida"))))</f>
        <v>Meta Non Conseguida</v>
      </c>
    </row>
    <row r="19" spans="1:16" ht="51">
      <c r="A19" s="56" t="s">
        <v>186</v>
      </c>
      <c r="B19" s="63" t="s">
        <v>187</v>
      </c>
      <c r="C19" s="63" t="s">
        <v>166</v>
      </c>
      <c r="D19" s="301" t="s">
        <v>188</v>
      </c>
      <c r="E19" s="354">
        <v>4</v>
      </c>
      <c r="F19" s="251" t="s">
        <v>49</v>
      </c>
      <c r="G19" s="252" t="s">
        <v>49</v>
      </c>
      <c r="H19" s="167" t="s">
        <v>49</v>
      </c>
      <c r="J19" s="251" t="s">
        <v>49</v>
      </c>
      <c r="K19" s="252" t="s">
        <v>49</v>
      </c>
      <c r="L19" s="167" t="s">
        <v>49</v>
      </c>
      <c r="N19" s="251" t="s">
        <v>49</v>
      </c>
      <c r="O19" s="252" t="s">
        <v>49</v>
      </c>
      <c r="P19" s="167" t="s">
        <v>49</v>
      </c>
    </row>
    <row r="20" spans="1:16" ht="18.75">
      <c r="A20" s="103" t="s">
        <v>189</v>
      </c>
      <c r="B20" s="95" t="s">
        <v>190</v>
      </c>
      <c r="C20" s="95" t="s">
        <v>166</v>
      </c>
      <c r="D20" s="292" t="s">
        <v>191</v>
      </c>
      <c r="E20" s="356">
        <v>4</v>
      </c>
      <c r="F20" s="293">
        <f>+COUNTA(F21:F22)</f>
        <v>0</v>
      </c>
      <c r="G20" s="294">
        <f>+COUNTIF(H21:H22,"Meta Conseguida")</f>
        <v>0</v>
      </c>
      <c r="H20" s="488" t="str">
        <f>+IF(COUNTA(F21:F22)=0,"Indicador Sen Meta",IF(G20=2,"Meta Totalmente Alcanzada",IF(G21=0,"Introducir Resultado",IF(G20=0,"Ningunha Meta Alcanzada",IF(G20&gt;0,"Meta Parcialmente Alcanzada")))))</f>
        <v>Indicador Sen Meta</v>
      </c>
      <c r="I20" s="565"/>
      <c r="J20" s="157">
        <f>+COUNTA(J21:J22)</f>
        <v>0</v>
      </c>
      <c r="K20" s="495">
        <f>+COUNTIF(L21:L22,"Meta Conseguida")</f>
        <v>0</v>
      </c>
      <c r="L20" s="488" t="str">
        <f>+IF(COUNTA(J21:J22)=0,"Indicador Sen Meta",IF(K20=2,"Meta Totalmente Alcanzada",IF(K21=0,"Introducir Resultado",IF(K20=0,"Ningunha Meta Alcanzada",IF(K20&gt;0,"Meta Parcialmente Alcanzada")))))</f>
        <v>Indicador Sen Meta</v>
      </c>
      <c r="N20" s="157">
        <f>+COUNTA(N21:N22)</f>
        <v>2</v>
      </c>
      <c r="O20" s="495">
        <f>+COUNTIF(P21:P22,"Meta Conseguida")</f>
        <v>0</v>
      </c>
      <c r="P20" s="488" t="str">
        <f>+IF(COUNTA(N21:N22)=0,"Indicador Sen Meta",IF(O20=2,"Meta Totalmente Alcanzada",IF(O21=0,"Introducir Resultado",IF(O20=0,"Ningunha Meta Alcanzada",IF(O20&gt;0,"Meta Parcialmente Alcanzada")))))</f>
        <v>Introducir Resultado</v>
      </c>
    </row>
    <row r="21" spans="1:16" ht="51">
      <c r="A21" s="55" t="s">
        <v>192</v>
      </c>
      <c r="B21" s="64" t="s">
        <v>193</v>
      </c>
      <c r="C21" s="64" t="s">
        <v>166</v>
      </c>
      <c r="D21" s="299" t="s">
        <v>194</v>
      </c>
      <c r="E21" s="353">
        <v>4</v>
      </c>
      <c r="F21" s="245"/>
      <c r="G21" s="246">
        <v>4</v>
      </c>
      <c r="H21" s="86" t="str">
        <f>+IF(AND(ISBLANK(F21),ISBLANK(G21)),"Introducir Meta e Resultado",IF(ISBLANK(F21),"Introducir Meta",IF(ISBLANK(G21),"Introducir Resultado",IF(G21&gt;=F21,"Meta Conseguida","Meta Non Conseguida"))))</f>
        <v>Introducir Meta</v>
      </c>
      <c r="J21" s="245"/>
      <c r="K21" s="246"/>
      <c r="L21" s="86" t="str">
        <f>+IF(AND(ISBLANK(J21),ISBLANK(K21)),"Introducir Meta e Resultado",IF(ISBLANK(J21),"Introducir Meta",IF(ISBLANK(K21),"Introducir Resultado",IF(K21&gt;=J21,"Meta Conseguida","Meta Non Conseguida"))))</f>
        <v>Introducir Meta e Resultado</v>
      </c>
      <c r="N21" s="245">
        <v>4</v>
      </c>
      <c r="O21" s="246"/>
      <c r="P21" s="86" t="str">
        <f>+IF(AND(ISBLANK(N21),ISBLANK(O21)),"Introducir Meta e Resultado",IF(ISBLANK(N21),"Introducir Meta",IF(ISBLANK(O21),"Introducir Resultado",IF(O21&gt;=N21,"Meta Conseguida","Meta Non Conseguida"))))</f>
        <v>Introducir Resultado</v>
      </c>
    </row>
    <row r="22" spans="1:16" ht="51">
      <c r="A22" s="56" t="s">
        <v>195</v>
      </c>
      <c r="B22" s="63" t="s">
        <v>196</v>
      </c>
      <c r="C22" s="63" t="s">
        <v>166</v>
      </c>
      <c r="D22" s="350" t="s">
        <v>197</v>
      </c>
      <c r="E22" s="354">
        <v>4</v>
      </c>
      <c r="F22" s="250"/>
      <c r="G22" s="300">
        <f>+IFERROR(G$21/G$88,0)</f>
        <v>0.19047619047619047</v>
      </c>
      <c r="H22" s="87" t="str">
        <f>+IF(AND(ISBLANK(F22),ISBLANK(G22)),"Introducir Meta e Resultado",IF(ISBLANK(F22),"Introducir Meta",IF(ISBLANK(G22),"Introducir Resultado",IF(G22&gt;=F22,"Meta Conseguida","Meta Non Conseguida"))))</f>
        <v>Introducir Meta</v>
      </c>
      <c r="I22" s="565"/>
      <c r="J22" s="250"/>
      <c r="K22" s="300">
        <f>+IFERROR(K$21/K$88,0)</f>
        <v>0</v>
      </c>
      <c r="L22" s="87" t="str">
        <f>+IF(AND(ISBLANK(J22),ISBLANK(K22)),"Introducir Meta e Resultado",IF(ISBLANK(J22),"Introducir Meta",IF(ISBLANK(K22),"Introducir Resultado",IF(K22&gt;=J22,"Meta Conseguida","Meta Non Conseguida"))))</f>
        <v>Introducir Meta</v>
      </c>
      <c r="N22" s="250">
        <v>0.15</v>
      </c>
      <c r="O22" s="300">
        <f>+IFERROR(O$21/O$88,0)</f>
        <v>0</v>
      </c>
      <c r="P22" s="87" t="str">
        <f>+IF(AND(ISBLANK(N22),ISBLANK(O22)),"Introducir Meta e Resultado",IF(ISBLANK(N22),"Introducir Meta",IF(ISBLANK(O22),"Introducir Resultado",IF(O22&gt;=N22,"Meta Conseguida","Meta Non Conseguida"))))</f>
        <v>Meta Non Conseguida</v>
      </c>
    </row>
    <row r="23" spans="1:16" ht="25.5">
      <c r="A23" s="98" t="s">
        <v>198</v>
      </c>
      <c r="B23" s="104" t="s">
        <v>199</v>
      </c>
      <c r="C23" s="104" t="s">
        <v>200</v>
      </c>
      <c r="D23" s="302" t="s">
        <v>201</v>
      </c>
      <c r="E23" s="357">
        <v>5</v>
      </c>
      <c r="F23" s="253" t="s">
        <v>49</v>
      </c>
      <c r="G23" s="254" t="s">
        <v>49</v>
      </c>
      <c r="H23" s="205" t="s">
        <v>49</v>
      </c>
      <c r="J23" s="253" t="s">
        <v>49</v>
      </c>
      <c r="K23" s="254" t="s">
        <v>49</v>
      </c>
      <c r="L23" s="205" t="s">
        <v>49</v>
      </c>
      <c r="N23" s="253" t="s">
        <v>49</v>
      </c>
      <c r="O23" s="254" t="s">
        <v>49</v>
      </c>
      <c r="P23" s="205" t="s">
        <v>49</v>
      </c>
    </row>
    <row r="24" spans="1:16" ht="37.5">
      <c r="A24" s="98" t="s">
        <v>202</v>
      </c>
      <c r="B24" s="94" t="s">
        <v>203</v>
      </c>
      <c r="C24" s="94" t="s">
        <v>204</v>
      </c>
      <c r="D24" s="303" t="s">
        <v>205</v>
      </c>
      <c r="E24" s="356" t="s">
        <v>206</v>
      </c>
      <c r="F24" s="304">
        <f>+COUNTA(F25:F30)+COUNTA(F32:F33)+COUNTA(F35:F36)</f>
        <v>5</v>
      </c>
      <c r="G24" s="305">
        <f>+COUNTIF(H25:H36,"Meta Conseguida")</f>
        <v>5</v>
      </c>
      <c r="H24" s="488" t="str">
        <f>+IF((G24+F24)=0,"Introducir Meta e Resultado",IF(COUNTA(G25:G30)=0,"Indicador Sen Resultados",IF(G24=0,"Ningunha Meta Alcanzada",IF(G24&gt;=F24,"Meta Totalmente Alcanzada",IF(G24&gt;0,"Meta Parcialmente Alcanzada")))))</f>
        <v>Meta Totalmente Alcanzada</v>
      </c>
      <c r="I24" s="565"/>
      <c r="J24" s="304">
        <f>+COUNTA(J25:J30)+COUNTA(J32:J33)+COUNTA(J35:J36)</f>
        <v>5</v>
      </c>
      <c r="K24" s="305">
        <f>+COUNTIF(L25:L36,"Meta Conseguida")</f>
        <v>4</v>
      </c>
      <c r="L24" s="488" t="str">
        <f>+IF((K24+J24)=0,"Introducir Meta e Resultado",IF(COUNTA(K25:K30)=0,"Indicador Sen Resultados",IF(K24=0,"Ningunha Meta Alcanzada",IF(K24&gt;=J24,"Meta Totalmente Alcanzada",IF(K24&gt;0,"Meta Parcialmente Alcanzada")))))</f>
        <v>Meta Parcialmente Alcanzada</v>
      </c>
      <c r="N24" s="304">
        <f>+COUNTA(N25:N30)+COUNTA(N32:N33)+COUNTA(N35:N36)</f>
        <v>6</v>
      </c>
      <c r="O24" s="305">
        <f>+COUNTIF(P25:P36,"Meta Conseguida")</f>
        <v>0</v>
      </c>
      <c r="P24" s="488" t="str">
        <f>+IF((O24+N24)=0,"Introducir Meta e Resultado",IF(COUNTA(O25:O30)=0,"Indicador Sen Resultados",IF(O24=0,"Ningunha Meta Alcanzada",IF(O24&gt;=N24,"Meta Totalmente Alcanzada",IF(O24&gt;0,"Meta Parcialmente Alcanzada")))))</f>
        <v>Indicador Sen Resultados</v>
      </c>
    </row>
    <row r="25" spans="1:16" ht="51">
      <c r="A25" s="52" t="s">
        <v>207</v>
      </c>
      <c r="B25" s="89" t="s">
        <v>208</v>
      </c>
      <c r="C25" s="89" t="s">
        <v>204</v>
      </c>
      <c r="D25" s="306" t="s">
        <v>209</v>
      </c>
      <c r="E25" s="358">
        <v>7</v>
      </c>
      <c r="F25" s="250">
        <v>0.65</v>
      </c>
      <c r="G25" s="255">
        <v>0.95652173913043503</v>
      </c>
      <c r="H25" s="86" t="str">
        <f>+IF(AND(ISBLANK(F25),ISBLANK(G25)),"Introducir Meta e Resultado",IF(ISBLANK(F25),"Introducir Meta",IF(ISBLANK(G25),"Introducir Resultado",IF(G25&gt;=F25,"Meta Conseguida","Meta Non Conseguida"))))</f>
        <v>Meta Conseguida</v>
      </c>
      <c r="J25" s="250">
        <v>0.65</v>
      </c>
      <c r="K25" s="255">
        <v>0.6</v>
      </c>
      <c r="L25" s="86" t="str">
        <f>+IF(AND(ISBLANK(J25),ISBLANK(K25)),"Introducir Meta e Resultado",IF(ISBLANK(J25),"Introducir Meta",IF(ISBLANK(K25),"Introducir Resultado",IF(K25&gt;=J25,"Meta Conseguida","Meta Non Conseguida"))))</f>
        <v>Meta Non Conseguida</v>
      </c>
      <c r="N25" s="250">
        <v>0.65</v>
      </c>
      <c r="O25" s="255"/>
      <c r="P25" s="86" t="str">
        <f>+IF(AND(ISBLANK(N25),ISBLANK(O25)),"Introducir Meta e Resultado",IF(ISBLANK(N25),"Introducir Meta",IF(ISBLANK(O25),"Introducir Resultado",IF(O25&gt;=N25,"Meta Conseguida","Meta Non Conseguida"))))</f>
        <v>Introducir Resultado</v>
      </c>
    </row>
    <row r="26" spans="1:16" ht="38.25">
      <c r="A26" s="52" t="s">
        <v>210</v>
      </c>
      <c r="B26" s="89" t="s">
        <v>211</v>
      </c>
      <c r="C26" s="89" t="s">
        <v>204</v>
      </c>
      <c r="D26" s="306" t="s">
        <v>212</v>
      </c>
      <c r="E26" s="358">
        <v>7</v>
      </c>
      <c r="F26" s="256">
        <v>0.05</v>
      </c>
      <c r="G26" s="255">
        <v>4.1666666666666699E-2</v>
      </c>
      <c r="H26" s="86" t="str">
        <f>+IF(AND(ISBLANK(F26),ISBLANK(G26)),"Introducir Meta e Resultado",IF(ISBLANK(F26),"Introducir Meta",IF(ISBLANK(G26),"Introducir Resultado",IF(G26&lt;=F26,"Meta Conseguida","Meta Non Conseguida"))))</f>
        <v>Meta Conseguida</v>
      </c>
      <c r="I26" s="565"/>
      <c r="J26" s="256">
        <v>0.05</v>
      </c>
      <c r="K26" s="255">
        <v>0</v>
      </c>
      <c r="L26" s="86" t="str">
        <f>+IF(AND(ISBLANK(J26),ISBLANK(K26)),"Introducir Meta e Resultado",IF(ISBLANK(J26),"Introducir Meta",IF(ISBLANK(K26),"Introducir Resultado",IF(K26&lt;=J26,"Meta Conseguida","Meta Non Conseguida"))))</f>
        <v>Meta Conseguida</v>
      </c>
      <c r="N26" s="256">
        <v>0.15</v>
      </c>
      <c r="O26" s="255"/>
      <c r="P26" s="86" t="str">
        <f>+IF(AND(ISBLANK(N26),ISBLANK(O26)),"Introducir Meta e Resultado",IF(ISBLANK(N26),"Introducir Meta",IF(ISBLANK(O26),"Introducir Resultado",IF(O26&lt;=N26,"Meta Conseguida","Meta Non Conseguida"))))</f>
        <v>Introducir Resultado</v>
      </c>
    </row>
    <row r="27" spans="1:16" ht="51">
      <c r="A27" s="52" t="s">
        <v>213</v>
      </c>
      <c r="B27" s="89" t="s">
        <v>214</v>
      </c>
      <c r="C27" s="89" t="s">
        <v>204</v>
      </c>
      <c r="D27" s="306" t="s">
        <v>209</v>
      </c>
      <c r="E27" s="358">
        <v>7</v>
      </c>
      <c r="F27" s="250">
        <v>0.9</v>
      </c>
      <c r="G27" s="255">
        <v>0.94901960784313699</v>
      </c>
      <c r="H27" s="86" t="str">
        <f t="shared" ref="H27:H32" si="0">+IF(AND(ISBLANK(F27),ISBLANK(G27)),"Introducir Meta e Resultado",IF(ISBLANK(F27),"Introducir Meta",IF(ISBLANK(G27),"Introducir Resultado",IF(G27&gt;=F27,"Meta Conseguida","Meta Non Conseguida"))))</f>
        <v>Meta Conseguida</v>
      </c>
      <c r="J27" s="250">
        <v>0.9</v>
      </c>
      <c r="K27" s="255">
        <v>0.98666666666666702</v>
      </c>
      <c r="L27" s="86" t="str">
        <f>+IF(AND(ISBLANK(J27),ISBLANK(K27)),"Introducir Meta e Resultado",IF(ISBLANK(J27),"Introducir Meta",IF(ISBLANK(K27),"Introducir Resultado",IF(K27&gt;=J27,"Meta Conseguida","Meta Non Conseguida"))))</f>
        <v>Meta Conseguida</v>
      </c>
      <c r="N27" s="250">
        <v>0.8</v>
      </c>
      <c r="O27" s="255"/>
      <c r="P27" s="86" t="str">
        <f>+IF(AND(ISBLANK(N27),ISBLANK(O27)),"Introducir Meta e Resultado",IF(ISBLANK(N27),"Introducir Meta",IF(ISBLANK(O27),"Introducir Resultado",IF(O27&gt;=N27,"Meta Conseguida","Meta Non Conseguida"))))</f>
        <v>Introducir Resultado</v>
      </c>
    </row>
    <row r="28" spans="1:16" ht="38.25">
      <c r="A28" s="52" t="s">
        <v>215</v>
      </c>
      <c r="B28" s="89" t="s">
        <v>216</v>
      </c>
      <c r="C28" s="89" t="s">
        <v>204</v>
      </c>
      <c r="D28" s="324" t="s">
        <v>217</v>
      </c>
      <c r="E28" s="359">
        <v>7</v>
      </c>
      <c r="F28" s="250">
        <v>0.8</v>
      </c>
      <c r="G28" s="255">
        <v>0.90066225165562896</v>
      </c>
      <c r="H28" s="86" t="str">
        <f t="shared" si="0"/>
        <v>Meta Conseguida</v>
      </c>
      <c r="J28" s="250">
        <v>0.8</v>
      </c>
      <c r="K28" s="255">
        <v>0.85714285714285698</v>
      </c>
      <c r="L28" s="86" t="str">
        <f>+IF(AND(ISBLANK(J28),ISBLANK(K28)),"Introducir Meta e Resultado",IF(ISBLANK(J28),"Introducir Meta",IF(ISBLANK(K28),"Introducir Resultado",IF(K28&gt;=J28,"Meta Conseguida","Meta Non Conseguida"))))</f>
        <v>Meta Conseguida</v>
      </c>
      <c r="N28" s="250">
        <v>0.75</v>
      </c>
      <c r="O28" s="255"/>
      <c r="P28" s="86" t="str">
        <f>+IF(AND(ISBLANK(N28),ISBLANK(O28)),"Introducir Meta e Resultado",IF(ISBLANK(N28),"Introducir Meta",IF(ISBLANK(O28),"Introducir Resultado",IF(O28&gt;=N28,"Meta Conseguida","Meta Non Conseguida"))))</f>
        <v>Introducir Resultado</v>
      </c>
    </row>
    <row r="29" spans="1:16" ht="38.25">
      <c r="A29" s="52" t="s">
        <v>218</v>
      </c>
      <c r="B29" s="89" t="s">
        <v>219</v>
      </c>
      <c r="C29" s="89" t="s">
        <v>204</v>
      </c>
      <c r="D29" s="306" t="s">
        <v>220</v>
      </c>
      <c r="E29" s="358">
        <v>7</v>
      </c>
      <c r="F29" s="250">
        <v>0.8</v>
      </c>
      <c r="G29" s="255">
        <v>1</v>
      </c>
      <c r="H29" s="86" t="str">
        <f t="shared" si="0"/>
        <v>Meta Conseguida</v>
      </c>
      <c r="J29" s="250">
        <v>0.8</v>
      </c>
      <c r="K29" s="255">
        <v>1</v>
      </c>
      <c r="L29" s="86" t="str">
        <f>+IF(AND(ISBLANK(J29),ISBLANK(K29)),"Introducir Meta e Resultado",IF(ISBLANK(J29),"Introducir Meta",IF(ISBLANK(K29),"Introducir Resultado",IF(K29&gt;=J29,"Meta Conseguida","Meta Non Conseguida"))))</f>
        <v>Meta Conseguida</v>
      </c>
      <c r="N29" s="250">
        <v>0.8</v>
      </c>
      <c r="O29" s="255"/>
      <c r="P29" s="86" t="str">
        <f>+IF(AND(ISBLANK(N29),ISBLANK(O29)),"Introducir Meta e Resultado",IF(ISBLANK(N29),"Introducir Meta",IF(ISBLANK(O29),"Introducir Resultado",IF(O29&gt;=N29,"Meta Conseguida","Meta Non Conseguida"))))</f>
        <v>Introducir Resultado</v>
      </c>
    </row>
    <row r="30" spans="1:16" ht="38.25">
      <c r="A30" s="52" t="s">
        <v>221</v>
      </c>
      <c r="B30" s="89" t="s">
        <v>222</v>
      </c>
      <c r="C30" s="89" t="s">
        <v>204</v>
      </c>
      <c r="D30" s="306" t="s">
        <v>223</v>
      </c>
      <c r="E30" s="358">
        <v>7</v>
      </c>
      <c r="F30" s="250"/>
      <c r="G30" s="255">
        <v>0.90066225165562896</v>
      </c>
      <c r="H30" s="86" t="str">
        <f t="shared" si="0"/>
        <v>Introducir Meta</v>
      </c>
      <c r="J30" s="250"/>
      <c r="K30" s="255">
        <v>0.85714285714285698</v>
      </c>
      <c r="L30" s="86" t="str">
        <f>+IF(AND(ISBLANK(J30),ISBLANK(K30)),"Introducir Meta e Resultado",IF(ISBLANK(J30),"Introducir Meta",IF(ISBLANK(K30),"Introducir Resultado",IF(K30&gt;=J30,"Meta Conseguida","Meta Non Conseguida"))))</f>
        <v>Introducir Meta</v>
      </c>
      <c r="N30" s="250">
        <v>0.85</v>
      </c>
      <c r="O30" s="255"/>
      <c r="P30" s="86" t="str">
        <f>+IF(AND(ISBLANK(N30),ISBLANK(O30)),"Introducir Meta e Resultado",IF(ISBLANK(N30),"Introducir Meta",IF(ISBLANK(O30),"Introducir Resultado",IF(O30&gt;=N30,"Meta Conseguida","Meta Non Conseguida"))))</f>
        <v>Introducir Resultado</v>
      </c>
    </row>
    <row r="31" spans="1:16" ht="38.25">
      <c r="A31" s="52" t="s">
        <v>224</v>
      </c>
      <c r="B31" s="89" t="s">
        <v>225</v>
      </c>
      <c r="C31" s="89" t="s">
        <v>204</v>
      </c>
      <c r="D31" s="307" t="s">
        <v>226</v>
      </c>
      <c r="E31" s="358">
        <v>6</v>
      </c>
      <c r="F31" s="257" t="s">
        <v>49</v>
      </c>
      <c r="G31" s="258" t="s">
        <v>49</v>
      </c>
      <c r="H31" s="177" t="s">
        <v>49</v>
      </c>
      <c r="J31" s="257" t="s">
        <v>49</v>
      </c>
      <c r="K31" s="258" t="s">
        <v>49</v>
      </c>
      <c r="L31" s="177" t="s">
        <v>49</v>
      </c>
      <c r="N31" s="257" t="s">
        <v>49</v>
      </c>
      <c r="O31" s="258" t="s">
        <v>49</v>
      </c>
      <c r="P31" s="177" t="s">
        <v>49</v>
      </c>
    </row>
    <row r="32" spans="1:16" ht="51">
      <c r="A32" s="52" t="s">
        <v>227</v>
      </c>
      <c r="B32" s="89" t="s">
        <v>228</v>
      </c>
      <c r="C32" s="89" t="s">
        <v>204</v>
      </c>
      <c r="D32" s="306" t="s">
        <v>229</v>
      </c>
      <c r="E32" s="358">
        <v>6</v>
      </c>
      <c r="F32" s="250"/>
      <c r="G32" s="255">
        <f>+MIN('Anexos 1'!$BR$6:$BR$200)</f>
        <v>0.5</v>
      </c>
      <c r="H32" s="86" t="str">
        <f t="shared" si="0"/>
        <v>Introducir Meta</v>
      </c>
      <c r="J32" s="250"/>
      <c r="K32" s="255">
        <v>0.55000000000000004</v>
      </c>
      <c r="L32" s="86" t="str">
        <f>+IF(AND(ISBLANK(J32),ISBLANK(K32)),"Introducir Meta e Resultado",IF(ISBLANK(J32),"Introducir Meta",IF(ISBLANK(K32),"Introducir Resultado",IF(K32&gt;=J32,"Meta Conseguida","Meta Non Conseguida"))))</f>
        <v>Introducir Meta</v>
      </c>
      <c r="N32" s="250"/>
      <c r="O32" s="255">
        <f>+MIN('Anexos 3'!$BR$6:$BR$200)</f>
        <v>0</v>
      </c>
      <c r="P32" s="86" t="str">
        <f>+IF(AND(ISBLANK(N32),ISBLANK(O32)),"Introducir Meta e Resultado",IF(ISBLANK(N32),"Introducir Meta",IF(ISBLANK(O32),"Introducir Resultado",IF(O32&gt;=N32,"Meta Conseguida","Meta Non Conseguida"))))</f>
        <v>Introducir Meta</v>
      </c>
    </row>
    <row r="33" spans="1:16" ht="51">
      <c r="A33" s="52" t="s">
        <v>230</v>
      </c>
      <c r="B33" s="89" t="s">
        <v>231</v>
      </c>
      <c r="C33" s="89" t="s">
        <v>204</v>
      </c>
      <c r="D33" s="306" t="s">
        <v>232</v>
      </c>
      <c r="E33" s="358">
        <v>6</v>
      </c>
      <c r="F33" s="259"/>
      <c r="G33" s="255">
        <f>'Anexos 1'!$BV$3</f>
        <v>0</v>
      </c>
      <c r="H33" s="86" t="str">
        <f>+IF(AND(ISBLANK(F33),ISBLANK(G33)),"Introducir Meta e Resultado",IF(ISBLANK(F33),"Introducir Meta",IF(ISBLANK(G33),"Introducir Resultado",IF(G33&gt;=F33,"Meta Conseguida","Meta Non Conseguida"))))</f>
        <v>Introducir Meta</v>
      </c>
      <c r="I33" s="565"/>
      <c r="J33" s="259"/>
      <c r="K33" s="255">
        <f>'Anexos 2'!$BV$3</f>
        <v>0</v>
      </c>
      <c r="L33" s="86" t="str">
        <f>+IF(AND(ISBLANK(J33),ISBLANK(K33)),"Introducir Meta e Resultado",IF(ISBLANK(J33),"Introducir Meta",IF(ISBLANK(K33),"Introducir Resultado",IF(K33&gt;=J33,"Meta Conseguida","Meta Non Conseguida"))))</f>
        <v>Introducir Meta</v>
      </c>
      <c r="N33" s="259"/>
      <c r="O33" s="255">
        <f>'Anexos 3'!$BV$3</f>
        <v>0</v>
      </c>
      <c r="P33" s="86" t="str">
        <f>+IF(AND(ISBLANK(N33),ISBLANK(O33)),"Introducir Meta e Resultado",IF(ISBLANK(N33),"Introducir Meta",IF(ISBLANK(O33),"Introducir Resultado",IF(O33&gt;=N33,"Meta Conseguida","Meta Non Conseguida"))))</f>
        <v>Introducir Meta</v>
      </c>
    </row>
    <row r="34" spans="1:16" ht="38.25">
      <c r="A34" s="52" t="s">
        <v>233</v>
      </c>
      <c r="B34" s="89" t="s">
        <v>234</v>
      </c>
      <c r="C34" s="89" t="s">
        <v>204</v>
      </c>
      <c r="D34" s="307" t="s">
        <v>235</v>
      </c>
      <c r="E34" s="358">
        <v>6</v>
      </c>
      <c r="F34" s="257" t="s">
        <v>49</v>
      </c>
      <c r="G34" s="258" t="s">
        <v>49</v>
      </c>
      <c r="H34" s="177" t="s">
        <v>49</v>
      </c>
      <c r="J34" s="257" t="s">
        <v>49</v>
      </c>
      <c r="K34" s="258" t="s">
        <v>49</v>
      </c>
      <c r="L34" s="177" t="s">
        <v>49</v>
      </c>
      <c r="N34" s="257" t="s">
        <v>49</v>
      </c>
      <c r="O34" s="258" t="s">
        <v>49</v>
      </c>
      <c r="P34" s="177" t="s">
        <v>49</v>
      </c>
    </row>
    <row r="35" spans="1:16" ht="38.25">
      <c r="A35" s="52" t="s">
        <v>236</v>
      </c>
      <c r="B35" s="89" t="s">
        <v>237</v>
      </c>
      <c r="C35" s="89" t="s">
        <v>204</v>
      </c>
      <c r="D35" s="306" t="s">
        <v>238</v>
      </c>
      <c r="E35" s="358">
        <v>6</v>
      </c>
      <c r="F35" s="250"/>
      <c r="G35" s="255">
        <f>+MIN('Anexos 1'!$BQ$6:$BQ$200)</f>
        <v>0.5</v>
      </c>
      <c r="H35" s="86" t="str">
        <f>+IF(AND(ISBLANK(F35),ISBLANK(G35)),"Introducir Meta e Resultado",IF(ISBLANK(F35),"Introducir Meta",IF(ISBLANK(G35),"Introducir Resultado",IF(G35&gt;=F35,"Meta Conseguida","Meta Non Conseguida"))))</f>
        <v>Introducir Meta</v>
      </c>
      <c r="I35" s="565"/>
      <c r="J35" s="250"/>
      <c r="K35" s="255">
        <v>1</v>
      </c>
      <c r="L35" s="86" t="str">
        <f>+IF(AND(ISBLANK(J35),ISBLANK(K35)),"Introducir Meta e Resultado",IF(ISBLANK(J35),"Introducir Meta",IF(ISBLANK(K35),"Introducir Resultado",IF(K35&gt;=J35,"Meta Conseguida","Meta Non Conseguida"))))</f>
        <v>Introducir Meta</v>
      </c>
      <c r="N35" s="250"/>
      <c r="O35" s="255">
        <f>+MIN('Anexos 3'!$BQ$6:$BQ$200)</f>
        <v>0</v>
      </c>
      <c r="P35" s="86" t="str">
        <f>+IF(AND(ISBLANK(N35),ISBLANK(O35)),"Introducir Meta e Resultado",IF(ISBLANK(N35),"Introducir Meta",IF(ISBLANK(O35),"Introducir Resultado",IF(O35&gt;=N35,"Meta Conseguida","Meta Non Conseguida"))))</f>
        <v>Introducir Meta</v>
      </c>
    </row>
    <row r="36" spans="1:16" ht="51">
      <c r="A36" s="53" t="s">
        <v>239</v>
      </c>
      <c r="B36" s="90" t="s">
        <v>240</v>
      </c>
      <c r="C36" s="90" t="s">
        <v>204</v>
      </c>
      <c r="D36" s="308" t="s">
        <v>241</v>
      </c>
      <c r="E36" s="358">
        <v>6</v>
      </c>
      <c r="F36" s="259"/>
      <c r="G36" s="255">
        <f>'Anexos 1'!$BU$3</f>
        <v>0</v>
      </c>
      <c r="H36" s="86" t="str">
        <f>+IF(AND(ISBLANK(F36),ISBLANK(G36)),"Introducir Meta e Resultado",IF(ISBLANK(F36),"Introducir Meta",IF(ISBLANK(G36),"Introducir Resultado",IF(G36&gt;=F36,"Meta Conseguida","Meta Non Conseguida"))))</f>
        <v>Introducir Meta</v>
      </c>
      <c r="I36" s="565"/>
      <c r="J36" s="259"/>
      <c r="K36" s="255">
        <f>'Anexos 2'!$BU$3</f>
        <v>0</v>
      </c>
      <c r="L36" s="86" t="str">
        <f>+IF(AND(ISBLANK(J36),ISBLANK(K36)),"Introducir Meta e Resultado",IF(ISBLANK(J36),"Introducir Meta",IF(ISBLANK(K36),"Introducir Resultado",IF(K36&gt;=J36,"Meta Conseguida","Meta Non Conseguida"))))</f>
        <v>Introducir Meta</v>
      </c>
      <c r="N36" s="259"/>
      <c r="O36" s="255">
        <f>'Anexos 3'!$BU$3</f>
        <v>0</v>
      </c>
      <c r="P36" s="86" t="str">
        <f>+IF(AND(ISBLANK(N36),ISBLANK(O36)),"Introducir Meta e Resultado",IF(ISBLANK(N36),"Introducir Meta",IF(ISBLANK(O36),"Introducir Resultado",IF(O36&gt;=N36,"Meta Conseguida","Meta Non Conseguida"))))</f>
        <v>Introducir Meta</v>
      </c>
    </row>
    <row r="37" spans="1:16" ht="37.5">
      <c r="A37" s="98" t="s">
        <v>242</v>
      </c>
      <c r="B37" s="94" t="s">
        <v>243</v>
      </c>
      <c r="C37" s="94" t="s">
        <v>148</v>
      </c>
      <c r="D37" s="303" t="s">
        <v>244</v>
      </c>
      <c r="E37" s="356">
        <v>7</v>
      </c>
      <c r="F37" s="496">
        <f>+COUNTA(F38:F40)</f>
        <v>3</v>
      </c>
      <c r="G37" s="497">
        <f>+COUNTIF(H38:H40,"Meta Conseguida")</f>
        <v>3</v>
      </c>
      <c r="H37" s="488" t="str">
        <f>+IF(COUNTA(F38:F40)=0,"Indicador Sen Meta",IF(COUNTA(G38:G40)=0,"Indicador Sen Resultados",IF(G37=0,"Ningunha Meta Alcanzada",IF(G37&gt;=F37,"Meta Totalmente Alcanzada",IF(G37&gt;0,"Meta Parcialmente Alcanzada")))))</f>
        <v>Meta Totalmente Alcanzada</v>
      </c>
      <c r="I37" s="565"/>
      <c r="J37" s="496">
        <f>+COUNTA(J38:J40)</f>
        <v>1</v>
      </c>
      <c r="K37" s="497">
        <f>+COUNTIF(L38:L40,"Meta Conseguida")</f>
        <v>1</v>
      </c>
      <c r="L37" s="488" t="str">
        <f>+IF(COUNTA(J38:J40)=0,"Indicador Sen Meta",IF(COUNTA(K38:K40)=0,"Indicador Sen Resultados",IF(K37=0,"Ningunha Meta Alcanzada",IF(K37&gt;=J37,"Meta Totalmente Alcanzada",IF(K37&gt;0,"Meta Parcialmente Alcanzada")))))</f>
        <v>Meta Totalmente Alcanzada</v>
      </c>
      <c r="N37" s="496">
        <f>+COUNTA(N38:N40)</f>
        <v>1</v>
      </c>
      <c r="O37" s="497">
        <f>+COUNTIF(P38:P40,"Meta Conseguida")</f>
        <v>0</v>
      </c>
      <c r="P37" s="488" t="str">
        <f>+IF(COUNTA(N38:N40)=0,"Indicador Sen Meta",IF(COUNTA(O38:O40)=0,"Indicador Sen Resultados",IF(O37=0,"Ningunha Meta Alcanzada",IF(O37&gt;=N37,"Meta Totalmente Alcanzada",IF(O37&gt;0,"Meta Parcialmente Alcanzada")))))</f>
        <v>Indicador Sen Resultados</v>
      </c>
    </row>
    <row r="38" spans="1:16" ht="51">
      <c r="A38" s="52" t="s">
        <v>245</v>
      </c>
      <c r="B38" s="89" t="s">
        <v>246</v>
      </c>
      <c r="C38" s="89" t="s">
        <v>148</v>
      </c>
      <c r="D38" s="306" t="s">
        <v>247</v>
      </c>
      <c r="E38" s="358">
        <v>7</v>
      </c>
      <c r="F38" s="250">
        <v>0.7</v>
      </c>
      <c r="G38" s="255">
        <v>1</v>
      </c>
      <c r="H38" s="86" t="str">
        <f>+IF(AND(ISBLANK(F38),ISBLANK(G38)),"Introducir Meta e Resultado",IF(ISBLANK(F38),"Introducir Meta",IF(ISBLANK(G38),"Introducir Resultado",IF(G38&gt;=F38,"Meta Conseguida","Meta Non Conseguida"))))</f>
        <v>Meta Conseguida</v>
      </c>
      <c r="J38" s="250">
        <v>0.7</v>
      </c>
      <c r="K38" s="255">
        <v>1.0667</v>
      </c>
      <c r="L38" s="86" t="str">
        <f>+IF(AND(ISBLANK(J38),ISBLANK(K38)),"Introducir Meta e Resultado",IF(ISBLANK(J38),"Introducir Meta",IF(ISBLANK(K38),"Introducir Resultado",IF(K38&gt;=J38,"Meta Conseguida","Meta Non Conseguida"))))</f>
        <v>Meta Conseguida</v>
      </c>
      <c r="N38" s="250">
        <v>0.9</v>
      </c>
      <c r="O38" s="255"/>
      <c r="P38" s="86" t="str">
        <f>+IF(AND(ISBLANK(N38),ISBLANK(O38)),"Introducir Meta e Resultado",IF(ISBLANK(N38),"Introducir Meta",IF(ISBLANK(O38),"Introducir Resultado",IF(O38&gt;=N38,"Meta Conseguida","Meta Non Conseguida"))))</f>
        <v>Introducir Resultado</v>
      </c>
    </row>
    <row r="39" spans="1:16" ht="51">
      <c r="A39" s="52" t="s">
        <v>248</v>
      </c>
      <c r="B39" s="89" t="s">
        <v>249</v>
      </c>
      <c r="C39" s="89" t="s">
        <v>148</v>
      </c>
      <c r="D39" s="306" t="s">
        <v>250</v>
      </c>
      <c r="E39" s="358">
        <v>7</v>
      </c>
      <c r="F39" s="250" t="s">
        <v>49</v>
      </c>
      <c r="G39" s="255" t="s">
        <v>49</v>
      </c>
      <c r="H39" s="86" t="str">
        <f>+IF(AND(ISBLANK(F39),ISBLANK(G39)),"Introducir Meta e Resultado",IF(ISBLANK(F39),"Introducir Meta",IF(ISBLANK(G39),"Introducir Resultado",IF(G39&gt;=F39,"Meta Conseguida","Meta Non Conseguida"))))</f>
        <v>Meta Conseguida</v>
      </c>
      <c r="J39" s="250"/>
      <c r="K39" s="255"/>
      <c r="L39" s="86" t="str">
        <f>+IF(AND(ISBLANK(J39),ISBLANK(K39)),"Introducir Meta e Resultado",IF(ISBLANK(J39),"Introducir Meta",IF(ISBLANK(K39),"Introducir Resultado",IF(K39&gt;=J39,"Meta Conseguida","Meta Non Conseguida"))))</f>
        <v>Introducir Meta e Resultado</v>
      </c>
      <c r="N39" s="250"/>
      <c r="O39" s="255"/>
      <c r="P39" s="86" t="str">
        <f>+IF(AND(ISBLANK(N39),ISBLANK(O39)),"Introducir Meta e Resultado",IF(ISBLANK(N39),"Introducir Meta",IF(ISBLANK(O39),"Introducir Resultado",IF(O39&gt;=N39,"Meta Conseguida","Meta Non Conseguida"))))</f>
        <v>Introducir Meta e Resultado</v>
      </c>
    </row>
    <row r="40" spans="1:16" ht="51">
      <c r="A40" s="52" t="s">
        <v>251</v>
      </c>
      <c r="B40" s="89" t="s">
        <v>252</v>
      </c>
      <c r="C40" s="89" t="s">
        <v>148</v>
      </c>
      <c r="D40" s="306" t="s">
        <v>253</v>
      </c>
      <c r="E40" s="358">
        <v>7</v>
      </c>
      <c r="F40" s="250" t="s">
        <v>49</v>
      </c>
      <c r="G40" s="255" t="s">
        <v>49</v>
      </c>
      <c r="H40" s="86" t="str">
        <f>+IF(AND(ISBLANK(F40),ISBLANK(G40)),"Introducir Meta e Resultado",IF(ISBLANK(F40),"Introducir Meta",IF(ISBLANK(G40),"Introducir Resultado",IF(G40&gt;=F40,"Meta Conseguida","Meta Non Conseguida"))))</f>
        <v>Meta Conseguida</v>
      </c>
      <c r="J40" s="250"/>
      <c r="K40" s="255"/>
      <c r="L40" s="86" t="str">
        <f>+IF(AND(ISBLANK(J40),ISBLANK(K40)),"Introducir Meta e Resultado",IF(ISBLANK(J40),"Introducir Meta",IF(ISBLANK(K40),"Introducir Resultado",IF(K40&gt;=J40,"Meta Conseguida","Meta Non Conseguida"))))</f>
        <v>Introducir Meta e Resultado</v>
      </c>
      <c r="N40" s="250"/>
      <c r="O40" s="255"/>
      <c r="P40" s="86" t="str">
        <f>+IF(AND(ISBLANK(N40),ISBLANK(O40)),"Introducir Meta e Resultado",IF(ISBLANK(N40),"Introducir Meta",IF(ISBLANK(O40),"Introducir Resultado",IF(O40&gt;=N40,"Meta Conseguida","Meta Non Conseguida"))))</f>
        <v>Introducir Meta e Resultado</v>
      </c>
    </row>
    <row r="41" spans="1:16" ht="25.5">
      <c r="A41" s="99" t="s">
        <v>254</v>
      </c>
      <c r="B41" s="100" t="s">
        <v>255</v>
      </c>
      <c r="C41" s="100" t="s">
        <v>204</v>
      </c>
      <c r="D41" s="283" t="s">
        <v>256</v>
      </c>
      <c r="E41" s="360">
        <v>7</v>
      </c>
      <c r="F41" s="260" t="s">
        <v>49</v>
      </c>
      <c r="G41" s="261" t="s">
        <v>49</v>
      </c>
      <c r="H41" s="91" t="str">
        <f>+IF(ISBLANK(G41),"Introducir Resultado","Indicador Completado")</f>
        <v>Indicador Completado</v>
      </c>
      <c r="I41" s="565"/>
      <c r="J41" s="260" t="s">
        <v>49</v>
      </c>
      <c r="K41" s="261"/>
      <c r="L41" s="91" t="str">
        <f>+IF(ISBLANK(K41),"Introducir Resultado","Indicador Completado")</f>
        <v>Introducir Resultado</v>
      </c>
      <c r="N41" s="260" t="s">
        <v>49</v>
      </c>
      <c r="O41" s="261"/>
      <c r="P41" s="91" t="str">
        <f>+IF(ISBLANK(O41),"Introducir Resultado","Indicador Completado")</f>
        <v>Introducir Resultado</v>
      </c>
    </row>
    <row r="42" spans="1:16" ht="25.5">
      <c r="A42" s="99" t="s">
        <v>257</v>
      </c>
      <c r="B42" s="100" t="s">
        <v>258</v>
      </c>
      <c r="C42" s="100" t="s">
        <v>259</v>
      </c>
      <c r="D42" s="310" t="s">
        <v>260</v>
      </c>
      <c r="E42" s="351">
        <v>1</v>
      </c>
      <c r="F42" s="262" t="s">
        <v>49</v>
      </c>
      <c r="G42" s="263" t="s">
        <v>49</v>
      </c>
      <c r="H42" s="160" t="s">
        <v>49</v>
      </c>
      <c r="I42" s="565"/>
      <c r="J42" s="262" t="s">
        <v>49</v>
      </c>
      <c r="K42" s="263" t="s">
        <v>49</v>
      </c>
      <c r="L42" s="160" t="s">
        <v>49</v>
      </c>
      <c r="N42" s="262" t="s">
        <v>49</v>
      </c>
      <c r="O42" s="263" t="s">
        <v>49</v>
      </c>
      <c r="P42" s="160" t="s">
        <v>49</v>
      </c>
    </row>
    <row r="43" spans="1:16" s="51" customFormat="1" ht="18.75" customHeight="1">
      <c r="A43" s="157"/>
      <c r="B43" s="22"/>
      <c r="C43" s="22"/>
      <c r="D43" s="311"/>
      <c r="E43" s="361"/>
      <c r="F43" s="225"/>
      <c r="G43" s="566"/>
      <c r="H43" s="25"/>
      <c r="I43" s="2"/>
      <c r="J43" s="225"/>
      <c r="K43" s="566"/>
      <c r="L43" s="25"/>
      <c r="M43" s="2"/>
      <c r="N43" s="225"/>
      <c r="O43" s="566"/>
      <c r="P43" s="25"/>
    </row>
    <row r="44" spans="1:16" ht="18.75" customHeight="1">
      <c r="A44" s="54" t="s">
        <v>37</v>
      </c>
      <c r="B44" s="35"/>
      <c r="C44" s="35"/>
      <c r="D44" s="312"/>
      <c r="E44" s="362"/>
      <c r="F44" s="226"/>
      <c r="G44" s="226"/>
      <c r="H44" s="37"/>
      <c r="I44" s="51"/>
      <c r="J44" s="226"/>
      <c r="K44" s="226"/>
      <c r="L44" s="37"/>
      <c r="M44" s="51"/>
      <c r="N44" s="226"/>
      <c r="O44" s="226"/>
      <c r="P44" s="37"/>
    </row>
    <row r="45" spans="1:16" ht="42" customHeight="1">
      <c r="A45" s="157"/>
      <c r="B45" s="158"/>
      <c r="C45" s="158"/>
      <c r="D45" s="313"/>
      <c r="E45" s="363"/>
      <c r="F45" s="566"/>
      <c r="G45" s="566"/>
      <c r="H45" s="25"/>
      <c r="J45" s="566"/>
      <c r="K45" s="566"/>
      <c r="L45" s="25"/>
      <c r="N45" s="566"/>
      <c r="O45" s="566"/>
      <c r="P45" s="25"/>
    </row>
    <row r="46" spans="1:16" ht="37.5">
      <c r="A46" s="98" t="s">
        <v>261</v>
      </c>
      <c r="B46" s="94" t="s">
        <v>262</v>
      </c>
      <c r="C46" s="94" t="s">
        <v>263</v>
      </c>
      <c r="D46" s="314" t="s">
        <v>264</v>
      </c>
      <c r="E46" s="364">
        <v>7</v>
      </c>
      <c r="F46" s="498">
        <f>+COUNTA(F47:F51)</f>
        <v>3</v>
      </c>
      <c r="G46" s="497">
        <f>+COUNTIF(H47:H51,"Meta Conseguida")</f>
        <v>2</v>
      </c>
      <c r="H46" s="488" t="str">
        <f>+IF((G46+F46)=0,"Introducir Meta e Resultado",IF(COUNTA(G47:G51)=0,"Indicador Sen Resultados",IF(G46=0,"Ningunha Meta Alcanzada",IF(G46&gt;=F46,"Meta Totalmente Alcanzada",IF(G46&gt;0,"Meta Parcialmente Alcanzada")))))</f>
        <v>Meta Parcialmente Alcanzada</v>
      </c>
      <c r="I46" s="565"/>
      <c r="J46" s="498">
        <f>+COUNTA(J47:J51)</f>
        <v>3</v>
      </c>
      <c r="K46" s="497">
        <f>+COUNTIF(L47:L51,"Meta Conseguida")</f>
        <v>3</v>
      </c>
      <c r="L46" s="488" t="str">
        <f>+IF((K46+J46)=0,"Introducir Meta e Resultado",IF(COUNTA(K47:K51)=0,"Indicador Sen Resultados",IF(K46=0,"Ningunha Meta Alcanzada",IF(K46&gt;=J46,"Meta Totalmente Alcanzada",IF(K46&gt;0,"Meta Parcialmente Alcanzada")))))</f>
        <v>Meta Totalmente Alcanzada</v>
      </c>
      <c r="N46" s="498">
        <f>+COUNTA(N47:N51)</f>
        <v>5</v>
      </c>
      <c r="O46" s="497">
        <f>+COUNTIF(P47:P51,"Meta Conseguida")</f>
        <v>0</v>
      </c>
      <c r="P46" s="488" t="str">
        <f>+IF((O46+N46)=0,"Introducir Meta e Resultado",IF(COUNTA(O47:O51)=0,"Indicador Sen Resultados",IF(O46=0,"Ningunha Meta Alcanzada",IF(O46&gt;=N46,"Meta Totalmente Alcanzada",IF(O46&gt;0,"Meta Parcialmente Alcanzada")))))</f>
        <v>Indicador Sen Resultados</v>
      </c>
    </row>
    <row r="47" spans="1:16" ht="63.75">
      <c r="A47" s="55" t="s">
        <v>265</v>
      </c>
      <c r="B47" s="89" t="s">
        <v>266</v>
      </c>
      <c r="C47" s="89" t="s">
        <v>263</v>
      </c>
      <c r="D47" s="315" t="s">
        <v>267</v>
      </c>
      <c r="E47" s="365">
        <v>7</v>
      </c>
      <c r="F47" s="237">
        <v>3</v>
      </c>
      <c r="G47" s="435">
        <v>3.1557377049180326</v>
      </c>
      <c r="H47" s="86" t="str">
        <f>+IF(AND(ISBLANK(F47),ISBLANK(G47)),"Introducir Meta e Resultado",IF(ISBLANK(F47),"Introducir Meta",IF(ISBLANK(G47),"Introducir Resultado",IF(G47&gt;=F47,"Meta Conseguida","Meta Non Conseguida"))))</f>
        <v>Meta Conseguida</v>
      </c>
      <c r="I47" s="565"/>
      <c r="J47" s="237">
        <v>3</v>
      </c>
      <c r="K47" s="435">
        <v>3.518796992481203</v>
      </c>
      <c r="L47" s="86" t="str">
        <f>+IF(AND(ISBLANK(J47),ISBLANK(K47)),"Introducir Meta e Resultado",IF(ISBLANK(J47),"Introducir Meta",IF(ISBLANK(K47),"Introducir Resultado",IF(K47&gt;=J47,"Meta Conseguida","Meta Non Conseguida"))))</f>
        <v>Meta Conseguida</v>
      </c>
      <c r="N47" s="237">
        <v>3</v>
      </c>
      <c r="O47" s="435"/>
      <c r="P47" s="86" t="str">
        <f>+IF(AND(ISBLANK(N47),ISBLANK(O47)),"Introducir Meta e Resultado",IF(ISBLANK(N47),"Introducir Meta",IF(ISBLANK(O47),"Introducir Resultado",IF(O47&gt;=N47,"Meta Conseguida","Meta Non Conseguida"))))</f>
        <v>Introducir Resultado</v>
      </c>
    </row>
    <row r="48" spans="1:16" ht="89.25">
      <c r="A48" s="55" t="s">
        <v>268</v>
      </c>
      <c r="B48" s="89" t="s">
        <v>269</v>
      </c>
      <c r="C48" s="89" t="s">
        <v>263</v>
      </c>
      <c r="D48" s="315" t="s">
        <v>270</v>
      </c>
      <c r="E48" s="365">
        <v>7</v>
      </c>
      <c r="F48" s="264">
        <v>3.5</v>
      </c>
      <c r="G48" s="435">
        <v>4.5145631100000001</v>
      </c>
      <c r="H48" s="86" t="str">
        <f>+IF(AND(ISBLANK(F48),ISBLANK(G48)),"Introducir Meta e Resultado",IF(ISBLANK(F48),"Introducir Meta",IF(ISBLANK(G48),"Introducir Resultado",IF(G48&gt;=F48,"Meta Conseguida","Meta Non Conseguida"))))</f>
        <v>Meta Conseguida</v>
      </c>
      <c r="I48" s="565"/>
      <c r="J48" s="264">
        <v>3.5</v>
      </c>
      <c r="K48" s="435">
        <v>4.6341463414634143</v>
      </c>
      <c r="L48" s="86" t="str">
        <f>+IF(AND(ISBLANK(J48),ISBLANK(K48)),"Introducir Meta e Resultado",IF(ISBLANK(J48),"Introducir Meta",IF(ISBLANK(K48),"Introducir Resultado",IF(K48&gt;=J48,"Meta Conseguida","Meta Non Conseguida"))))</f>
        <v>Meta Conseguida</v>
      </c>
      <c r="N48" s="264">
        <v>3.5</v>
      </c>
      <c r="O48" s="435"/>
      <c r="P48" s="86" t="str">
        <f>+IF(AND(ISBLANK(N48),ISBLANK(O48)),"Introducir Meta e Resultado",IF(ISBLANK(N48),"Introducir Meta",IF(ISBLANK(O48),"Introducir Resultado",IF(O48&gt;=N48,"Meta Conseguida","Meta Non Conseguida"))))</f>
        <v>Introducir Resultado</v>
      </c>
    </row>
    <row r="49" spans="1:16" ht="63.75">
      <c r="A49" s="55" t="s">
        <v>271</v>
      </c>
      <c r="B49" s="89" t="s">
        <v>272</v>
      </c>
      <c r="C49" s="89" t="s">
        <v>263</v>
      </c>
      <c r="D49" s="315" t="s">
        <v>273</v>
      </c>
      <c r="E49" s="365">
        <v>7</v>
      </c>
      <c r="F49" s="264">
        <v>3.5</v>
      </c>
      <c r="G49" s="435">
        <v>2.7261904761904763</v>
      </c>
      <c r="H49" s="86" t="str">
        <f>+IF(AND(ISBLANK(F49),ISBLANK(G49)),"Introducir Meta e Resultado",IF(ISBLANK(F49),"Introducir Meta",IF(ISBLANK(G49),"Introducir Resultado",IF(G49&gt;=F49,"Meta Conseguida","Meta Non Conseguida"))))</f>
        <v>Meta Non Conseguida</v>
      </c>
      <c r="I49" s="565"/>
      <c r="J49" s="264">
        <v>3.5</v>
      </c>
      <c r="K49" s="435">
        <v>4.0875000000000004</v>
      </c>
      <c r="L49" s="86" t="str">
        <f>+IF(AND(ISBLANK(J49),ISBLANK(K49)),"Introducir Meta e Resultado",IF(ISBLANK(J49),"Introducir Meta",IF(ISBLANK(K49),"Introducir Resultado",IF(K49&gt;=J49,"Meta Conseguida","Meta Non Conseguida"))))</f>
        <v>Meta Conseguida</v>
      </c>
      <c r="N49" s="264">
        <v>3.5</v>
      </c>
      <c r="O49" s="435"/>
      <c r="P49" s="86" t="str">
        <f>+IF(AND(ISBLANK(N49),ISBLANK(O49)),"Introducir Meta e Resultado",IF(ISBLANK(N49),"Introducir Meta",IF(ISBLANK(O49),"Introducir Resultado",IF(O49&gt;=N49,"Meta Conseguida","Meta Non Conseguida"))))</f>
        <v>Introducir Resultado</v>
      </c>
    </row>
    <row r="50" spans="1:16" ht="89.25">
      <c r="A50" s="55" t="s">
        <v>274</v>
      </c>
      <c r="B50" s="89" t="s">
        <v>275</v>
      </c>
      <c r="C50" s="89" t="s">
        <v>263</v>
      </c>
      <c r="D50" s="316" t="s">
        <v>276</v>
      </c>
      <c r="E50" s="365">
        <v>7</v>
      </c>
      <c r="F50" s="264"/>
      <c r="G50" s="435">
        <v>4</v>
      </c>
      <c r="H50" s="86" t="str">
        <f>+IF(AND(ISBLANK(F50),ISBLANK(G50)),"Introducir Meta e Resultado",IF(ISBLANK(F50),"Introducir Meta",IF(ISBLANK(G50),"Introducir Resultado",IF(G50&gt;=F50,"Meta Conseguida","Meta Non Conseguida"))))</f>
        <v>Introducir Meta</v>
      </c>
      <c r="I50" s="565"/>
      <c r="J50" s="264"/>
      <c r="K50" s="435">
        <v>4.9333333333333336</v>
      </c>
      <c r="L50" s="86" t="str">
        <f>+IF(AND(ISBLANK(J50),ISBLANK(K50)),"Introducir Meta e Resultado",IF(ISBLANK(J50),"Introducir Meta",IF(ISBLANK(K50),"Introducir Resultado",IF(K50&gt;=J50,"Meta Conseguida","Meta Non Conseguida"))))</f>
        <v>Introducir Meta</v>
      </c>
      <c r="N50" s="264">
        <v>3.5</v>
      </c>
      <c r="O50" s="435"/>
      <c r="P50" s="86" t="str">
        <f>+IF(AND(ISBLANK(N50),ISBLANK(O50)),"Introducir Meta e Resultado",IF(ISBLANK(N50),"Introducir Meta",IF(ISBLANK(O50),"Introducir Resultado",IF(O50&gt;=N50,"Meta Conseguida","Meta Non Conseguida"))))</f>
        <v>Introducir Resultado</v>
      </c>
    </row>
    <row r="51" spans="1:16" ht="76.5">
      <c r="A51" s="56" t="s">
        <v>277</v>
      </c>
      <c r="B51" s="90" t="s">
        <v>278</v>
      </c>
      <c r="C51" s="90" t="s">
        <v>263</v>
      </c>
      <c r="D51" s="316" t="s">
        <v>279</v>
      </c>
      <c r="E51" s="366">
        <v>7</v>
      </c>
      <c r="F51" s="265"/>
      <c r="G51" s="435" t="s">
        <v>397</v>
      </c>
      <c r="H51" s="87" t="str">
        <f>+IF(AND(ISBLANK(F51),ISBLANK(G51)),"Introducir Meta e Resultado",IF(ISBLANK(F51),"Introducir Meta",IF(ISBLANK(G51),"Introducir Resultado",IF(G51&gt;=F51,"Meta Conseguida","Meta Non Conseguida"))))</f>
        <v>Introducir Meta</v>
      </c>
      <c r="I51" s="565"/>
      <c r="J51" s="265"/>
      <c r="K51" s="435" t="s">
        <v>49</v>
      </c>
      <c r="L51" s="87" t="str">
        <f>+IF(AND(ISBLANK(J51),ISBLANK(K51)),"Introducir Meta e Resultado",IF(ISBLANK(J51),"Introducir Meta",IF(ISBLANK(K51),"Introducir Resultado",IF(K51&gt;=J51,"Meta Conseguida","Meta Non Conseguida"))))</f>
        <v>Introducir Meta</v>
      </c>
      <c r="N51" s="265">
        <v>3.5</v>
      </c>
      <c r="O51" s="435"/>
      <c r="P51" s="87" t="str">
        <f>+IF(AND(ISBLANK(N51),ISBLANK(O51)),"Introducir Meta e Resultado",IF(ISBLANK(N51),"Introducir Meta",IF(ISBLANK(O51),"Introducir Resultado",IF(O51&gt;=N51,"Meta Conseguida","Meta Non Conseguida"))))</f>
        <v>Introducir Resultado</v>
      </c>
    </row>
    <row r="52" spans="1:16" ht="38.25">
      <c r="A52" s="99" t="s">
        <v>280</v>
      </c>
      <c r="B52" s="100" t="s">
        <v>281</v>
      </c>
      <c r="C52" s="100" t="s">
        <v>204</v>
      </c>
      <c r="D52" s="309" t="s">
        <v>282</v>
      </c>
      <c r="E52" s="367">
        <v>7</v>
      </c>
      <c r="F52" s="381">
        <v>0.05</v>
      </c>
      <c r="G52" s="380">
        <v>0.13170000000000001</v>
      </c>
      <c r="H52" s="91" t="str">
        <f>+IF(AND(ISBLANK(F52),ISBLANK(G52)),"Introducir Meta e Resultado",IF(ISBLANK(F52),"Introducir Meta",IF(ISBLANK(G52),"Introducir Resultado",IF(G52&lt;=F52,"Meta Conseguida","Meta Non Conseguida"))))</f>
        <v>Meta Non Conseguida</v>
      </c>
      <c r="I52" s="565"/>
      <c r="J52" s="381">
        <v>0.05</v>
      </c>
      <c r="K52" s="380">
        <v>0</v>
      </c>
      <c r="L52" s="91" t="str">
        <f>+IF(AND(ISBLANK(J52),ISBLANK(K52)),"Introducir Meta e Resultado",IF(ISBLANK(J52),"Introducir Meta",IF(ISBLANK(K52),"Introducir Resultado",IF(K52&lt;=J52,"Meta Conseguida","Meta Non Conseguida"))))</f>
        <v>Meta Conseguida</v>
      </c>
      <c r="N52" s="266">
        <v>0.15</v>
      </c>
      <c r="O52" s="224"/>
      <c r="P52" s="91" t="str">
        <f>+IF(AND(ISBLANK(N52),ISBLANK(O52)),"Introducir Meta e Resultado",IF(ISBLANK(N52),"Introducir Meta",IF(ISBLANK(O52),"Introducir Resultado",IF(O52&lt;=N52,"Meta Conseguida","Meta Non Conseguida"))))</f>
        <v>Introducir Resultado</v>
      </c>
    </row>
    <row r="53" spans="1:16" ht="38.25">
      <c r="A53" s="99" t="s">
        <v>283</v>
      </c>
      <c r="B53" s="100" t="s">
        <v>284</v>
      </c>
      <c r="C53" s="100" t="s">
        <v>204</v>
      </c>
      <c r="D53" s="309" t="s">
        <v>282</v>
      </c>
      <c r="E53" s="367">
        <v>7</v>
      </c>
      <c r="F53" s="266"/>
      <c r="G53" s="224">
        <v>4.1666666666666699E-2</v>
      </c>
      <c r="H53" s="91" t="str">
        <f>+IF(AND(ISBLANK(F53),ISBLANK(G53)),"Introducir Meta e Resultado",IF(ISBLANK(F53),"Introducir Meta",IF(ISBLANK(G53),"Introducir Resultado",IF(G53&lt;=F53,"Meta Conseguida","Meta Non Conseguida"))))</f>
        <v>Introducir Meta</v>
      </c>
      <c r="I53" s="565"/>
      <c r="J53" s="266"/>
      <c r="K53" s="224">
        <v>0</v>
      </c>
      <c r="L53" s="91" t="str">
        <f>+IF(AND(ISBLANK(J53),ISBLANK(K53)),"Introducir Meta e Resultado",IF(ISBLANK(J53),"Introducir Meta",IF(ISBLANK(K53),"Introducir Resultado",IF(K53&lt;=J53,"Meta Conseguida","Meta Non Conseguida"))))</f>
        <v>Introducir Meta</v>
      </c>
      <c r="N53" s="266">
        <v>0</v>
      </c>
      <c r="O53" s="224"/>
      <c r="P53" s="91" t="str">
        <f>+IF(AND(ISBLANK(N53),ISBLANK(O53)),"Introducir Meta e Resultado",IF(ISBLANK(N53),"Introducir Meta",IF(ISBLANK(O53),"Introducir Resultado",IF(O53&lt;=N53,"Meta Conseguida","Meta Non Conseguida"))))</f>
        <v>Introducir Resultado</v>
      </c>
    </row>
    <row r="54" spans="1:16" ht="37.5">
      <c r="A54" s="98" t="s">
        <v>285</v>
      </c>
      <c r="B54" s="94" t="s">
        <v>286</v>
      </c>
      <c r="C54" s="94" t="s">
        <v>287</v>
      </c>
      <c r="D54" s="314" t="s">
        <v>288</v>
      </c>
      <c r="E54" s="364">
        <v>5</v>
      </c>
      <c r="F54" s="498">
        <f>+COUNTA(F55:F58)</f>
        <v>0</v>
      </c>
      <c r="G54" s="497">
        <f>+COUNTIF(H55:H58,"Meta Conseguida")</f>
        <v>0</v>
      </c>
      <c r="H54" s="488" t="str">
        <f>+IF((G54+F54)=0,"Introducir Meta e Resultado",IF(COUNTA(G55:G58)=0,"Indicador Sen Resultados",IF(G54=0,"Ningunha Meta Alcanzada",IF(G54&gt;=F54,"Meta Totalmente Alcanzada",IF(G54&gt;0,"Meta Parcialmente Alcanzada")))))</f>
        <v>Introducir Meta e Resultado</v>
      </c>
      <c r="I54" s="565"/>
      <c r="J54" s="498">
        <f>+COUNTA(J55:J58)</f>
        <v>0</v>
      </c>
      <c r="K54" s="497">
        <f>+COUNTIF(L55:L58,"Meta Conseguida")</f>
        <v>0</v>
      </c>
      <c r="L54" s="488" t="str">
        <f>+IF((K54+J54)=0,"Introducir Meta e Resultado",IF(COUNTA(K55:K58)=0,"Indicador Sen Resultados",IF(K54=0,"Ningunha Meta Alcanzada",IF(K54&gt;=J54,"Meta Totalmente Alcanzada",IF(K54&gt;0,"Meta Parcialmente Alcanzada")))))</f>
        <v>Introducir Meta e Resultado</v>
      </c>
      <c r="N54" s="498">
        <f>+COUNTA(N55:N58)</f>
        <v>4</v>
      </c>
      <c r="O54" s="497">
        <f>+COUNTIF(P55:P58,"Meta Conseguida")</f>
        <v>0</v>
      </c>
      <c r="P54" s="488" t="str">
        <f>+IF((O54+N54)=0,"Introducir Meta e Resultado",IF(COUNTA(O55:O58)=0,"Indicador Sen Resultados",IF(O54=0,"Ningunha Meta Alcanzada",IF(O54&gt;=N54,"Meta Totalmente Alcanzada",IF(O54&gt;0,"Meta Parcialmente Alcanzada")))))</f>
        <v>Indicador Sen Resultados</v>
      </c>
    </row>
    <row r="55" spans="1:16" ht="63.75">
      <c r="A55" s="55" t="s">
        <v>289</v>
      </c>
      <c r="B55" s="89" t="s">
        <v>290</v>
      </c>
      <c r="C55" s="89" t="s">
        <v>287</v>
      </c>
      <c r="D55" s="315" t="s">
        <v>291</v>
      </c>
      <c r="E55" s="365">
        <v>5</v>
      </c>
      <c r="F55" s="267"/>
      <c r="G55" s="435">
        <v>3.5</v>
      </c>
      <c r="H55" s="86" t="str">
        <f t="shared" ref="H55:H63" si="1">+IF(AND(ISBLANK(F55),ISBLANK(G55)),"Introducir Meta e Resultado",IF(ISBLANK(F55),"Introducir Meta",IF(ISBLANK(G55),"Introducir Resultado",IF(G55&gt;=F55,"Meta Conseguida","Meta Non Conseguida"))))</f>
        <v>Introducir Meta</v>
      </c>
      <c r="I55" s="565"/>
      <c r="J55" s="267"/>
      <c r="K55" s="435">
        <v>3.4333333333333331</v>
      </c>
      <c r="L55" s="86" t="str">
        <f>+IF(AND(ISBLANK(J55),ISBLANK(K55)),"Introducir Meta e Resultado",IF(ISBLANK(J55),"Introducir Meta",IF(ISBLANK(K55),"Introducir Resultado",IF(K55&gt;=J55,"Meta Conseguida","Meta Non Conseguida"))))</f>
        <v>Introducir Meta</v>
      </c>
      <c r="N55" s="267">
        <v>3</v>
      </c>
      <c r="O55" s="435"/>
      <c r="P55" s="86" t="str">
        <f>+IF(AND(ISBLANK(N55),ISBLANK(O55)),"Introducir Meta e Resultado",IF(ISBLANK(N55),"Introducir Meta",IF(ISBLANK(O55),"Introducir Resultado",IF(O55&gt;=N55,"Meta Conseguida","Meta Non Conseguida"))))</f>
        <v>Introducir Resultado</v>
      </c>
    </row>
    <row r="56" spans="1:16" ht="89.25">
      <c r="A56" s="55" t="s">
        <v>292</v>
      </c>
      <c r="B56" s="89" t="s">
        <v>293</v>
      </c>
      <c r="C56" s="89" t="s">
        <v>287</v>
      </c>
      <c r="D56" s="315" t="s">
        <v>294</v>
      </c>
      <c r="E56" s="365">
        <v>5</v>
      </c>
      <c r="F56" s="267"/>
      <c r="G56" s="435">
        <v>4.35555556</v>
      </c>
      <c r="H56" s="86" t="str">
        <f t="shared" si="1"/>
        <v>Introducir Meta</v>
      </c>
      <c r="I56" s="565"/>
      <c r="J56" s="267"/>
      <c r="K56" s="435">
        <v>4.6388888888888893</v>
      </c>
      <c r="L56" s="86" t="str">
        <f>+IF(AND(ISBLANK(J56),ISBLANK(K56)),"Introducir Meta e Resultado",IF(ISBLANK(J56),"Introducir Meta",IF(ISBLANK(K56),"Introducir Resultado",IF(K56&gt;=J56,"Meta Conseguida","Meta Non Conseguida"))))</f>
        <v>Introducir Meta</v>
      </c>
      <c r="N56" s="267">
        <v>4</v>
      </c>
      <c r="O56" s="435"/>
      <c r="P56" s="86" t="str">
        <f>+IF(AND(ISBLANK(N56),ISBLANK(O56)),"Introducir Meta e Resultado",IF(ISBLANK(N56),"Introducir Meta",IF(ISBLANK(O56),"Introducir Resultado",IF(O56&gt;=N56,"Meta Conseguida","Meta Non Conseguida"))))</f>
        <v>Introducir Resultado</v>
      </c>
    </row>
    <row r="57" spans="1:16" ht="63.75">
      <c r="A57" s="55" t="s">
        <v>295</v>
      </c>
      <c r="B57" s="89" t="s">
        <v>296</v>
      </c>
      <c r="C57" s="89" t="s">
        <v>287</v>
      </c>
      <c r="D57" s="315" t="s">
        <v>297</v>
      </c>
      <c r="E57" s="365">
        <v>5</v>
      </c>
      <c r="F57" s="268"/>
      <c r="G57" s="435">
        <v>3.2</v>
      </c>
      <c r="H57" s="86" t="str">
        <f t="shared" si="1"/>
        <v>Introducir Meta</v>
      </c>
      <c r="I57" s="565"/>
      <c r="J57" s="268"/>
      <c r="K57" s="435">
        <v>4</v>
      </c>
      <c r="L57" s="86" t="str">
        <f>+IF(AND(ISBLANK(J57),ISBLANK(K57)),"Introducir Meta e Resultado",IF(ISBLANK(J57),"Introducir Meta",IF(ISBLANK(K57),"Introducir Resultado",IF(K57&gt;=J57,"Meta Conseguida","Meta Non Conseguida"))))</f>
        <v>Introducir Meta</v>
      </c>
      <c r="N57" s="268">
        <v>3.5</v>
      </c>
      <c r="O57" s="435"/>
      <c r="P57" s="86" t="str">
        <f>+IF(AND(ISBLANK(N57),ISBLANK(O57)),"Introducir Meta e Resultado",IF(ISBLANK(N57),"Introducir Meta",IF(ISBLANK(O57),"Introducir Resultado",IF(O57&gt;=N57,"Meta Conseguida","Meta Non Conseguida"))))</f>
        <v>Introducir Resultado</v>
      </c>
    </row>
    <row r="58" spans="1:16" ht="89.25">
      <c r="A58" s="56" t="s">
        <v>298</v>
      </c>
      <c r="B58" s="89" t="s">
        <v>299</v>
      </c>
      <c r="C58" s="90" t="s">
        <v>287</v>
      </c>
      <c r="D58" s="315" t="s">
        <v>300</v>
      </c>
      <c r="E58" s="365">
        <v>5</v>
      </c>
      <c r="F58" s="269"/>
      <c r="G58" s="435">
        <v>4</v>
      </c>
      <c r="H58" s="87" t="str">
        <f t="shared" si="1"/>
        <v>Introducir Meta</v>
      </c>
      <c r="I58" s="565"/>
      <c r="J58" s="269"/>
      <c r="K58" s="435">
        <v>5</v>
      </c>
      <c r="L58" s="87" t="str">
        <f>+IF(AND(ISBLANK(J58),ISBLANK(K58)),"Introducir Meta e Resultado",IF(ISBLANK(J58),"Introducir Meta",IF(ISBLANK(K58),"Introducir Resultado",IF(K58&gt;=J58,"Meta Conseguida","Meta Non Conseguida"))))</f>
        <v>Introducir Meta</v>
      </c>
      <c r="N58" s="269">
        <v>3.5</v>
      </c>
      <c r="O58" s="435"/>
      <c r="P58" s="87" t="str">
        <f>+IF(AND(ISBLANK(N58),ISBLANK(O58)),"Introducir Meta e Resultado",IF(ISBLANK(N58),"Introducir Meta",IF(ISBLANK(O58),"Introducir Resultado",IF(O58&gt;=N58,"Meta Conseguida","Meta Non Conseguida"))))</f>
        <v>Introducir Resultado</v>
      </c>
    </row>
    <row r="59" spans="1:16" ht="37.5">
      <c r="A59" s="98" t="s">
        <v>301</v>
      </c>
      <c r="B59" s="94" t="s">
        <v>302</v>
      </c>
      <c r="C59" s="94" t="s">
        <v>76</v>
      </c>
      <c r="D59" s="314" t="s">
        <v>303</v>
      </c>
      <c r="E59" s="364">
        <v>5</v>
      </c>
      <c r="F59" s="498">
        <f>+COUNTA(F60:F63)</f>
        <v>0</v>
      </c>
      <c r="G59" s="497">
        <f>+COUNTIF(H60:H63,"Meta Conseguida")</f>
        <v>0</v>
      </c>
      <c r="H59" s="488" t="str">
        <f>+IF((G59+F59)=0,"Introducir Meta e Resultado",IF(COUNTA(G60:G63)=0,"Indicador Sen Resultados",IF(G59=0,"Ningunha Meta Alcanzada",IF(G59&gt;=F59,"Meta Totalmente Alcanzada",IF(G59&gt;0,"Meta Parcialmente Alcanzada")))))</f>
        <v>Introducir Meta e Resultado</v>
      </c>
      <c r="I59" s="565"/>
      <c r="J59" s="498">
        <f>+COUNTA(J60:J63)</f>
        <v>0</v>
      </c>
      <c r="K59" s="497">
        <f>+COUNTIF(L60:L63,"Meta Conseguida")</f>
        <v>0</v>
      </c>
      <c r="L59" s="488" t="str">
        <f>+IF((K59+J59)=0,"Introducir Meta e Resultado",IF(COUNTA(K60:K63)=0,"Indicador Sen Resultados",IF(K59=0,"Ningunha Meta Alcanzada",IF(K59&gt;=J59,"Meta Totalmente Alcanzada",IF(K59&gt;0,"Meta Parcialmente Alcanzada")))))</f>
        <v>Introducir Meta e Resultado</v>
      </c>
      <c r="N59" s="498">
        <f>+COUNTA(N60:N63)</f>
        <v>4</v>
      </c>
      <c r="O59" s="497">
        <f>+COUNTIF(P60:P63,"Meta Conseguida")</f>
        <v>0</v>
      </c>
      <c r="P59" s="488" t="str">
        <f>+IF((O59+N59)=0,"Introducir Meta e Resultado",IF(COUNTA(O60:O63)=0,"Indicador Sen Resultados",IF(O59=0,"Ningunha Meta Alcanzada",IF(O59&gt;=N59,"Meta Totalmente Alcanzada",IF(O59&gt;0,"Meta Parcialmente Alcanzada")))))</f>
        <v>Indicador Sen Resultados</v>
      </c>
    </row>
    <row r="60" spans="1:16" ht="63.75">
      <c r="A60" s="55" t="s">
        <v>304</v>
      </c>
      <c r="B60" s="89" t="s">
        <v>305</v>
      </c>
      <c r="C60" s="89" t="s">
        <v>76</v>
      </c>
      <c r="D60" s="315" t="s">
        <v>306</v>
      </c>
      <c r="E60" s="365">
        <v>5</v>
      </c>
      <c r="F60" s="267"/>
      <c r="G60" s="435">
        <v>3.2857142857142856</v>
      </c>
      <c r="H60" s="86" t="str">
        <f t="shared" si="1"/>
        <v>Introducir Meta</v>
      </c>
      <c r="I60" s="565"/>
      <c r="J60" s="267"/>
      <c r="K60" s="435">
        <v>3.3333333333333335</v>
      </c>
      <c r="L60" s="86" t="str">
        <f>+IF(AND(ISBLANK(J60),ISBLANK(K60)),"Introducir Meta e Resultado",IF(ISBLANK(J60),"Introducir Meta",IF(ISBLANK(K60),"Introducir Resultado",IF(K60&gt;=J60,"Meta Conseguida","Meta Non Conseguida"))))</f>
        <v>Introducir Meta</v>
      </c>
      <c r="N60" s="267">
        <v>3.5</v>
      </c>
      <c r="O60" s="435"/>
      <c r="P60" s="86" t="str">
        <f>+IF(AND(ISBLANK(N60),ISBLANK(O60)),"Introducir Meta e Resultado",IF(ISBLANK(N60),"Introducir Meta",IF(ISBLANK(O60),"Introducir Resultado",IF(O60&gt;=N60,"Meta Conseguida","Meta Non Conseguida"))))</f>
        <v>Introducir Resultado</v>
      </c>
    </row>
    <row r="61" spans="1:16" ht="63.75">
      <c r="A61" s="55" t="s">
        <v>307</v>
      </c>
      <c r="B61" s="89" t="s">
        <v>308</v>
      </c>
      <c r="C61" s="89" t="s">
        <v>76</v>
      </c>
      <c r="D61" s="315" t="s">
        <v>309</v>
      </c>
      <c r="E61" s="365">
        <v>5</v>
      </c>
      <c r="F61" s="267"/>
      <c r="G61" s="435">
        <v>4.4000000000000004</v>
      </c>
      <c r="H61" s="86" t="str">
        <f t="shared" si="1"/>
        <v>Introducir Meta</v>
      </c>
      <c r="I61" s="565"/>
      <c r="J61" s="267"/>
      <c r="K61" s="435">
        <v>4.875</v>
      </c>
      <c r="L61" s="86" t="str">
        <f>+IF(AND(ISBLANK(J61),ISBLANK(K61)),"Introducir Meta e Resultado",IF(ISBLANK(J61),"Introducir Meta",IF(ISBLANK(K61),"Introducir Resultado",IF(K61&gt;=J61,"Meta Conseguida","Meta Non Conseguida"))))</f>
        <v>Introducir Meta</v>
      </c>
      <c r="N61" s="267">
        <v>4</v>
      </c>
      <c r="O61" s="435"/>
      <c r="P61" s="86" t="str">
        <f>+IF(AND(ISBLANK(N61),ISBLANK(O61)),"Introducir Meta e Resultado",IF(ISBLANK(N61),"Introducir Meta",IF(ISBLANK(O61),"Introducir Resultado",IF(O61&gt;=N61,"Meta Conseguida","Meta Non Conseguida"))))</f>
        <v>Introducir Resultado</v>
      </c>
    </row>
    <row r="62" spans="1:16" ht="63.75">
      <c r="A62" s="55" t="s">
        <v>310</v>
      </c>
      <c r="B62" s="89" t="s">
        <v>311</v>
      </c>
      <c r="C62" s="89" t="s">
        <v>76</v>
      </c>
      <c r="D62" s="315" t="s">
        <v>312</v>
      </c>
      <c r="E62" s="365">
        <v>5</v>
      </c>
      <c r="F62" s="267"/>
      <c r="G62" s="435">
        <v>2.6</v>
      </c>
      <c r="H62" s="86" t="str">
        <f t="shared" si="1"/>
        <v>Introducir Meta</v>
      </c>
      <c r="I62" s="565"/>
      <c r="J62" s="267"/>
      <c r="K62" s="435">
        <v>1</v>
      </c>
      <c r="L62" s="86" t="str">
        <f>+IF(AND(ISBLANK(J62),ISBLANK(K62)),"Introducir Meta e Resultado",IF(ISBLANK(J62),"Introducir Meta",IF(ISBLANK(K62),"Introducir Resultado",IF(K62&gt;=J62,"Meta Conseguida","Meta Non Conseguida"))))</f>
        <v>Introducir Meta</v>
      </c>
      <c r="N62" s="267">
        <v>3.5</v>
      </c>
      <c r="O62" s="435"/>
      <c r="P62" s="86" t="str">
        <f>+IF(AND(ISBLANK(N62),ISBLANK(O62)),"Introducir Meta e Resultado",IF(ISBLANK(N62),"Introducir Meta",IF(ISBLANK(O62),"Introducir Resultado",IF(O62&gt;=N62,"Meta Conseguida","Meta Non Conseguida"))))</f>
        <v>Introducir Resultado</v>
      </c>
    </row>
    <row r="63" spans="1:16" ht="63.75">
      <c r="A63" s="56" t="s">
        <v>313</v>
      </c>
      <c r="B63" s="89" t="s">
        <v>314</v>
      </c>
      <c r="C63" s="90" t="s">
        <v>76</v>
      </c>
      <c r="D63" s="316" t="s">
        <v>315</v>
      </c>
      <c r="E63" s="365">
        <v>5</v>
      </c>
      <c r="F63" s="267"/>
      <c r="G63" s="435">
        <v>2</v>
      </c>
      <c r="H63" s="87" t="str">
        <f t="shared" si="1"/>
        <v>Introducir Meta</v>
      </c>
      <c r="I63" s="565"/>
      <c r="J63" s="267"/>
      <c r="K63" s="435">
        <v>5</v>
      </c>
      <c r="L63" s="87" t="str">
        <f>+IF(AND(ISBLANK(J63),ISBLANK(K63)),"Introducir Meta e Resultado",IF(ISBLANK(J63),"Introducir Meta",IF(ISBLANK(K63),"Introducir Resultado",IF(K63&gt;=J63,"Meta Conseguida","Meta Non Conseguida"))))</f>
        <v>Introducir Meta</v>
      </c>
      <c r="N63" s="267">
        <v>3.5</v>
      </c>
      <c r="O63" s="435"/>
      <c r="P63" s="87" t="str">
        <f>+IF(AND(ISBLANK(N63),ISBLANK(O63)),"Introducir Meta e Resultado",IF(ISBLANK(N63),"Introducir Meta",IF(ISBLANK(O63),"Introducir Resultado",IF(O63&gt;=N63,"Meta Conseguida","Meta Non Conseguida"))))</f>
        <v>Introducir Resultado</v>
      </c>
    </row>
    <row r="64" spans="1:16" ht="76.5">
      <c r="A64" s="99" t="s">
        <v>316</v>
      </c>
      <c r="B64" s="100" t="s">
        <v>317</v>
      </c>
      <c r="C64" s="93" t="s">
        <v>318</v>
      </c>
      <c r="D64" s="295" t="s">
        <v>319</v>
      </c>
      <c r="E64" s="368">
        <v>5</v>
      </c>
      <c r="F64" s="241"/>
      <c r="G64" s="224">
        <v>4.4444444444444446E-2</v>
      </c>
      <c r="H64" s="85" t="str">
        <f>+IF(AND(ISBLANK(F64),ISBLANK(G64)),"Introducir Meta e Resultado",IF(ISBLANK(F64),"Introducir Meta",IF(ISBLANK(G64),"Introducir Resultado",IF(G64&gt;=F64,"Meta Conseguida","Meta Non Conseguida"))))</f>
        <v>Introducir Meta</v>
      </c>
      <c r="I64" s="567"/>
      <c r="J64" s="241"/>
      <c r="K64" s="380" t="s">
        <v>49</v>
      </c>
      <c r="L64" s="85" t="str">
        <f>+IF(AND(ISBLANK(J64),ISBLANK(K64)),"Introducir Meta e Resultado",IF(ISBLANK(J64),"Introducir Meta",IF(ISBLANK(K64),"Introducir Resultado",IF(K64&gt;=J64,"Meta Conseguida","Meta Non Conseguida"))))</f>
        <v>Introducir Meta</v>
      </c>
      <c r="M64" s="3"/>
      <c r="N64" s="241"/>
      <c r="O64" s="224"/>
      <c r="P64" s="85" t="str">
        <f>+IF(AND(ISBLANK(N64),ISBLANK(O64)),"Introducir Meta e Resultado",IF(ISBLANK(N64),"Introducir Meta",IF(ISBLANK(O64),"Introducir Resultado",IF(O64&gt;=N64,"Meta Conseguida","Meta Non Conseguida"))))</f>
        <v>Introducir Meta e Resultado</v>
      </c>
    </row>
    <row r="65" spans="1:16" ht="37.5">
      <c r="A65" s="98" t="s">
        <v>320</v>
      </c>
      <c r="B65" s="94" t="s">
        <v>321</v>
      </c>
      <c r="C65" s="94" t="s">
        <v>322</v>
      </c>
      <c r="D65" s="314" t="s">
        <v>323</v>
      </c>
      <c r="E65" s="364">
        <v>2</v>
      </c>
      <c r="F65" s="498">
        <f>+COUNTA(F66:F69)</f>
        <v>0</v>
      </c>
      <c r="G65" s="497">
        <f>+COUNTIF(H66:H69,"Meta Conseguida")</f>
        <v>0</v>
      </c>
      <c r="H65" s="488" t="str">
        <f>+IF((G65+F65)=0,"Introducir Meta e Resultado",IF(COUNTA(G66:G69)=0,"Indicador Sen Resultados",IF(G65=0,"Ningunha Meta Alcanzada",IF(G65&gt;=F65,"Meta Totalmente Alcanzada",IF(G65&gt;0,"Meta Parcialmente Alcanzada")))))</f>
        <v>Introducir Meta e Resultado</v>
      </c>
      <c r="I65" s="565"/>
      <c r="J65" s="498">
        <f>+COUNTA(J66:J69)</f>
        <v>0</v>
      </c>
      <c r="K65" s="497">
        <f>+COUNTIF(L66:L69,"Meta Conseguida")</f>
        <v>0</v>
      </c>
      <c r="L65" s="488" t="str">
        <f>+IF((K65+J65)=0,"Introducir Meta e Resultado",IF(COUNTA(K66:K69)=0,"Indicador Sen Resultados",IF(K65=0,"Ningunha Meta Alcanzada",IF(K65&gt;=J65,"Meta Totalmente Alcanzada",IF(K65&gt;0,"Meta Parcialmente Alcanzada")))))</f>
        <v>Introducir Meta e Resultado</v>
      </c>
      <c r="N65" s="498">
        <f>+COUNTA(N66:N69)</f>
        <v>4</v>
      </c>
      <c r="O65" s="497">
        <f>+COUNTIF(P66:P69,"Meta Conseguida")</f>
        <v>0</v>
      </c>
      <c r="P65" s="488" t="str">
        <f>+IF((O65+N65)=0,"Introducir Meta e Resultado",IF(COUNTA(O66:O69)=0,"Indicador Sen Resultados",IF(O65=0,"Ningunha Meta Alcanzada",IF(O65&gt;=N65,"Meta Totalmente Alcanzada",IF(O65&gt;0,"Meta Parcialmente Alcanzada")))))</f>
        <v>Indicador Sen Resultados</v>
      </c>
    </row>
    <row r="66" spans="1:16" ht="63.75">
      <c r="A66" s="55" t="s">
        <v>324</v>
      </c>
      <c r="B66" s="89" t="s">
        <v>325</v>
      </c>
      <c r="C66" s="89" t="s">
        <v>322</v>
      </c>
      <c r="D66" s="315" t="s">
        <v>326</v>
      </c>
      <c r="E66" s="365">
        <v>2</v>
      </c>
      <c r="F66" s="267"/>
      <c r="G66" s="435">
        <v>3.25</v>
      </c>
      <c r="H66" s="86" t="str">
        <f>+IF(AND(ISBLANK(F66),ISBLANK(G66)),"Introducir Meta e Resultado",IF(ISBLANK(F66),"Introducir Meta",IF(ISBLANK(G66),"Introducir Resultado",IF(G66&gt;=F66,"Meta Conseguida","Meta Non Conseguida"))))</f>
        <v>Introducir Meta</v>
      </c>
      <c r="I66" s="565"/>
      <c r="J66" s="267"/>
      <c r="K66" s="435">
        <v>4</v>
      </c>
      <c r="L66" s="86" t="str">
        <f>+IF(AND(ISBLANK(J66),ISBLANK(K66)),"Introducir Meta e Resultado",IF(ISBLANK(J66),"Introducir Meta",IF(ISBLANK(K66),"Introducir Resultado",IF(K66&gt;=J66,"Meta Conseguida","Meta Non Conseguida"))))</f>
        <v>Introducir Meta</v>
      </c>
      <c r="N66" s="267">
        <v>3</v>
      </c>
      <c r="O66" s="435"/>
      <c r="P66" s="86" t="str">
        <f>+IF(AND(ISBLANK(N66),ISBLANK(O66)),"Introducir Meta e Resultado",IF(ISBLANK(N66),"Introducir Meta",IF(ISBLANK(O66),"Introducir Resultado",IF(O66&gt;=N66,"Meta Conseguida","Meta Non Conseguida"))))</f>
        <v>Introducir Resultado</v>
      </c>
    </row>
    <row r="67" spans="1:16" ht="49.5" customHeight="1">
      <c r="A67" s="55" t="s">
        <v>327</v>
      </c>
      <c r="B67" s="89" t="s">
        <v>328</v>
      </c>
      <c r="C67" s="89" t="s">
        <v>322</v>
      </c>
      <c r="D67" s="315" t="s">
        <v>329</v>
      </c>
      <c r="E67" s="365">
        <v>2</v>
      </c>
      <c r="F67" s="267"/>
      <c r="G67" s="435">
        <v>4.5869565200000002</v>
      </c>
      <c r="H67" s="86" t="str">
        <f>+IF(AND(ISBLANK(F67),ISBLANK(G67)),"Introducir Meta e Resultado",IF(ISBLANK(F67),"Introducir Meta",IF(ISBLANK(G67),"Introducir Resultado",IF(G67&gt;=F67,"Meta Conseguida","Meta Non Conseguida"))))</f>
        <v>Introducir Meta</v>
      </c>
      <c r="I67" s="565"/>
      <c r="J67" s="267"/>
      <c r="K67" s="435">
        <v>4.5714285714285712</v>
      </c>
      <c r="L67" s="86" t="str">
        <f>+IF(AND(ISBLANK(J67),ISBLANK(K67)),"Introducir Meta e Resultado",IF(ISBLANK(J67),"Introducir Meta",IF(ISBLANK(K67),"Introducir Resultado",IF(K67&gt;=J67,"Meta Conseguida","Meta Non Conseguida"))))</f>
        <v>Introducir Meta</v>
      </c>
      <c r="N67" s="267">
        <v>3.5</v>
      </c>
      <c r="O67" s="435"/>
      <c r="P67" s="86" t="str">
        <f>+IF(AND(ISBLANK(N67),ISBLANK(O67)),"Introducir Meta e Resultado",IF(ISBLANK(N67),"Introducir Meta",IF(ISBLANK(O67),"Introducir Resultado",IF(O67&gt;=N67,"Meta Conseguida","Meta Non Conseguida"))))</f>
        <v>Introducir Resultado</v>
      </c>
    </row>
    <row r="68" spans="1:16" ht="76.5">
      <c r="A68" s="55" t="s">
        <v>330</v>
      </c>
      <c r="B68" s="89" t="s">
        <v>331</v>
      </c>
      <c r="C68" s="89" t="s">
        <v>322</v>
      </c>
      <c r="D68" s="315" t="s">
        <v>332</v>
      </c>
      <c r="E68" s="365">
        <v>2</v>
      </c>
      <c r="F68" s="267"/>
      <c r="G68" s="435">
        <v>3.8</v>
      </c>
      <c r="H68" s="86" t="str">
        <f>+IF(AND(ISBLANK(F68),ISBLANK(G68)),"Introducir Meta e Resultado",IF(ISBLANK(F68),"Introducir Meta",IF(ISBLANK(G68),"Introducir Resultado",IF(G68&gt;=F68,"Meta Conseguida","Meta Non Conseguida"))))</f>
        <v>Introducir Meta</v>
      </c>
      <c r="I68" s="565"/>
      <c r="J68" s="267"/>
      <c r="K68" s="435">
        <v>1</v>
      </c>
      <c r="L68" s="86" t="str">
        <f>+IF(AND(ISBLANK(J68),ISBLANK(K68)),"Introducir Meta e Resultado",IF(ISBLANK(J68),"Introducir Meta",IF(ISBLANK(K68),"Introducir Resultado",IF(K68&gt;=J68,"Meta Conseguida","Meta Non Conseguida"))))</f>
        <v>Introducir Meta</v>
      </c>
      <c r="N68" s="267">
        <v>3.5</v>
      </c>
      <c r="O68" s="435"/>
      <c r="P68" s="86" t="str">
        <f>+IF(AND(ISBLANK(N68),ISBLANK(O68)),"Introducir Meta e Resultado",IF(ISBLANK(N68),"Introducir Meta",IF(ISBLANK(O68),"Introducir Resultado",IF(O68&gt;=N68,"Meta Conseguida","Meta Non Conseguida"))))</f>
        <v>Introducir Resultado</v>
      </c>
    </row>
    <row r="69" spans="1:16" ht="89.25">
      <c r="A69" s="56" t="s">
        <v>333</v>
      </c>
      <c r="B69" s="90" t="s">
        <v>334</v>
      </c>
      <c r="C69" s="90" t="s">
        <v>322</v>
      </c>
      <c r="D69" s="315" t="s">
        <v>335</v>
      </c>
      <c r="E69" s="365">
        <v>2</v>
      </c>
      <c r="F69" s="267"/>
      <c r="G69" s="435">
        <v>4</v>
      </c>
      <c r="H69" s="86" t="str">
        <f>+IF(AND(ISBLANK(F69),ISBLANK(G69)),"Introducir Meta e Resultado",IF(ISBLANK(F69),"Introducir Meta",IF(ISBLANK(G69),"Introducir Resultado",IF(G69&gt;=F69,"Meta Conseguida","Meta Non Conseguida"))))</f>
        <v>Introducir Meta</v>
      </c>
      <c r="I69" s="565"/>
      <c r="J69" s="267"/>
      <c r="K69" s="435">
        <v>5</v>
      </c>
      <c r="L69" s="86" t="str">
        <f>+IF(AND(ISBLANK(J69),ISBLANK(K69)),"Introducir Meta e Resultado",IF(ISBLANK(J69),"Introducir Meta",IF(ISBLANK(K69),"Introducir Resultado",IF(K69&gt;=J69,"Meta Conseguida","Meta Non Conseguida"))))</f>
        <v>Introducir Meta</v>
      </c>
      <c r="N69" s="267">
        <v>3.5</v>
      </c>
      <c r="O69" s="435"/>
      <c r="P69" s="86" t="str">
        <f>+IF(AND(ISBLANK(N69),ISBLANK(O69)),"Introducir Meta e Resultado",IF(ISBLANK(N69),"Introducir Meta",IF(ISBLANK(O69),"Introducir Resultado",IF(O69&gt;=N69,"Meta Conseguida","Meta Non Conseguida"))))</f>
        <v>Introducir Resultado</v>
      </c>
    </row>
    <row r="70" spans="1:16" ht="25.5">
      <c r="A70" s="355" t="s">
        <v>71</v>
      </c>
      <c r="B70" s="369" t="s">
        <v>72</v>
      </c>
      <c r="C70" s="369" t="s">
        <v>58</v>
      </c>
      <c r="D70" s="370" t="s">
        <v>336</v>
      </c>
      <c r="E70" s="371">
        <v>3</v>
      </c>
      <c r="F70" s="260" t="s">
        <v>49</v>
      </c>
      <c r="G70" s="270"/>
      <c r="H70" s="91" t="str">
        <f>+IF(ISBLANK(G70),"Introducir Resultado","Indicador Completado")</f>
        <v>Introducir Resultado</v>
      </c>
      <c r="I70" s="3"/>
      <c r="J70" s="260" t="s">
        <v>49</v>
      </c>
      <c r="K70" s="261"/>
      <c r="L70" s="91" t="str">
        <f>+IF(ISBLANK(K70),"Introducir Resultado","Indicador Completado")</f>
        <v>Introducir Resultado</v>
      </c>
      <c r="N70" s="260" t="s">
        <v>49</v>
      </c>
      <c r="O70" s="261"/>
      <c r="P70" s="91" t="str">
        <f>+IF(ISBLANK(O70),"Introducir Resultado","Indicador Completado")</f>
        <v>Introducir Resultado</v>
      </c>
    </row>
    <row r="71" spans="1:16" ht="63.75">
      <c r="A71" s="99" t="s">
        <v>337</v>
      </c>
      <c r="B71" s="100" t="s">
        <v>338</v>
      </c>
      <c r="C71" s="100" t="s">
        <v>69</v>
      </c>
      <c r="D71" s="309" t="s">
        <v>339</v>
      </c>
      <c r="E71" s="367">
        <v>7</v>
      </c>
      <c r="F71" s="271">
        <v>7</v>
      </c>
      <c r="G71" s="270">
        <v>7.24</v>
      </c>
      <c r="H71" s="85" t="str">
        <f>+IF(AND(ISBLANK(F71),ISBLANK(G71)),"Introducir Meta e Resultado",IF(ISBLANK(F71),"Introducir Meta",IF(ISBLANK(G71),"Introducir Resultado",IF(G71&gt;=F71,"Meta Conseguida","Meta Non Conseguida"))))</f>
        <v>Meta Conseguida</v>
      </c>
      <c r="I71" s="3"/>
      <c r="J71" s="271">
        <v>7</v>
      </c>
      <c r="K71" s="270">
        <v>6.96</v>
      </c>
      <c r="L71" s="85" t="str">
        <f>+IF(AND(ISBLANK(J71),ISBLANK(K71)),"Introducir Meta e Resultado",IF(ISBLANK(J71),"Introducir Meta",IF(ISBLANK(K71),"Introducir Resultado",IF(K71&gt;=J71,"Meta Conseguida","Meta Non Conseguida"))))</f>
        <v>Meta Non Conseguida</v>
      </c>
      <c r="N71" s="271">
        <v>7</v>
      </c>
      <c r="O71" s="270"/>
      <c r="P71" s="85" t="str">
        <f>+IF(AND(ISBLANK(N71),ISBLANK(O71)),"Introducir Meta e Resultado",IF(ISBLANK(N71),"Introducir Meta",IF(ISBLANK(O71),"Introducir Resultado",IF(O71&gt;=N71,"Meta Conseguida","Meta Non Conseguida"))))</f>
        <v>Introducir Resultado</v>
      </c>
    </row>
    <row r="72" spans="1:16" ht="25.5">
      <c r="A72" s="355" t="s">
        <v>340</v>
      </c>
      <c r="B72" s="369" t="s">
        <v>341</v>
      </c>
      <c r="C72" s="369" t="s">
        <v>76</v>
      </c>
      <c r="D72" s="370" t="s">
        <v>342</v>
      </c>
      <c r="E72" s="372">
        <v>5</v>
      </c>
      <c r="F72" s="272" t="s">
        <v>49</v>
      </c>
      <c r="G72" s="273"/>
      <c r="H72" s="91" t="str">
        <f>+IF(ISBLANK(G72),"Introducir Resultado","Indicador Completado")</f>
        <v>Introducir Resultado</v>
      </c>
      <c r="I72" s="3"/>
      <c r="J72" s="272" t="s">
        <v>49</v>
      </c>
      <c r="K72" s="273"/>
      <c r="L72" s="91" t="str">
        <f>+IF(ISBLANK(K72),"Introducir Resultado","Indicador Completado")</f>
        <v>Introducir Resultado</v>
      </c>
      <c r="N72" s="272" t="s">
        <v>49</v>
      </c>
      <c r="O72" s="273"/>
      <c r="P72" s="91" t="str">
        <f>+IF(ISBLANK(O72),"Introducir Resultado","Indicador Completado")</f>
        <v>Introducir Resultado</v>
      </c>
    </row>
    <row r="73" spans="1:16" ht="51">
      <c r="A73" s="99" t="s">
        <v>74</v>
      </c>
      <c r="B73" s="100" t="s">
        <v>75</v>
      </c>
      <c r="C73" s="100" t="s">
        <v>76</v>
      </c>
      <c r="D73" s="309" t="s">
        <v>343</v>
      </c>
      <c r="E73" s="367">
        <v>5</v>
      </c>
      <c r="F73" s="271"/>
      <c r="G73" s="270" t="s">
        <v>49</v>
      </c>
      <c r="H73" s="91" t="str">
        <f>+IF(AND(ISBLANK(F73),ISBLANK(G73)),"Introducir Meta e Resultado",IF(ISBLANK(F73),"Introducir Meta",IF(ISBLANK(G73),"Introducir Resultado",IF(G73&gt;=F73,"Meta Conseguida","Meta Non Conseguida"))))</f>
        <v>Introducir Meta</v>
      </c>
      <c r="I73" s="3"/>
      <c r="J73" s="271"/>
      <c r="K73" s="270"/>
      <c r="L73" s="91" t="str">
        <f>+IF(AND(ISBLANK(J73),ISBLANK(K73)),"Introducir Meta e Resultado",IF(ISBLANK(J73),"Introducir Meta",IF(ISBLANK(K73),"Introducir Resultado",IF(K73&gt;=J73,"Meta Conseguida","Meta Non Conseguida"))))</f>
        <v>Introducir Meta e Resultado</v>
      </c>
      <c r="N73" s="271">
        <v>3</v>
      </c>
      <c r="O73" s="270"/>
      <c r="P73" s="91" t="str">
        <f>+IF(AND(ISBLANK(N73),ISBLANK(O73)),"Introducir Meta e Resultado",IF(ISBLANK(N73),"Introducir Meta",IF(ISBLANK(O73),"Introducir Resultado",IF(O73&gt;=N73,"Meta Conseguida","Meta Non Conseguida"))))</f>
        <v>Introducir Resultado</v>
      </c>
    </row>
    <row r="74" spans="1:16" ht="30" customHeight="1">
      <c r="A74" s="99" t="s">
        <v>344</v>
      </c>
      <c r="B74" s="100" t="s">
        <v>345</v>
      </c>
      <c r="C74" s="100" t="s">
        <v>318</v>
      </c>
      <c r="D74" s="317" t="s">
        <v>346</v>
      </c>
      <c r="E74" s="367">
        <v>5</v>
      </c>
      <c r="F74" s="271"/>
      <c r="G74" s="234"/>
      <c r="H74" s="85" t="str">
        <f>+IF(AND(ISBLANK(F74),ISBLANK(G74)),"Introducir Meta e Resultado",IF(ISBLANK(F74),"Introducir Meta",IF(ISBLANK(G74),"Introducir Resultado",IF(G74&gt;=F74,"Meta Conseguida","Meta Non Conseguida"))))</f>
        <v>Introducir Meta e Resultado</v>
      </c>
      <c r="I74" s="3"/>
      <c r="J74" s="271"/>
      <c r="K74" s="234" t="s">
        <v>49</v>
      </c>
      <c r="L74" s="85" t="str">
        <f>+IF(AND(ISBLANK(J74),ISBLANK(K74)),"Introducir Meta e Resultado",IF(ISBLANK(J74),"Introducir Meta",IF(ISBLANK(K74),"Introducir Resultado",IF(K74&gt;=J74,"Meta Conseguida","Meta Non Conseguida"))))</f>
        <v>Introducir Meta</v>
      </c>
      <c r="N74" s="271"/>
      <c r="O74" s="234"/>
      <c r="P74" s="85" t="str">
        <f>+IF(AND(ISBLANK(N74),ISBLANK(O74)),"Introducir Meta e Resultado",IF(ISBLANK(N74),"Introducir Meta",IF(ISBLANK(O74),"Introducir Resultado",IF(O74&gt;=N74,"Meta Conseguida","Meta Non Conseguida"))))</f>
        <v>Introducir Meta e Resultado</v>
      </c>
    </row>
    <row r="75" spans="1:16" ht="37.5">
      <c r="A75" s="98" t="s">
        <v>347</v>
      </c>
      <c r="B75" s="94" t="s">
        <v>348</v>
      </c>
      <c r="C75" s="94" t="s">
        <v>35</v>
      </c>
      <c r="D75" s="314" t="s">
        <v>349</v>
      </c>
      <c r="E75" s="364">
        <v>4</v>
      </c>
      <c r="F75" s="498">
        <f>+COUNTA(F76:F79)</f>
        <v>0</v>
      </c>
      <c r="G75" s="497">
        <f>+COUNTIF(H76:H79,"Meta Conseguida")</f>
        <v>0</v>
      </c>
      <c r="H75" s="488" t="str">
        <f>+IF((G75+F75)=0,"Introducir Meta e Resultado",IF(COUNTA(G76:G79)=0,"Indicador Sen Resultados",IF(G75=0,"Ningunha Meta Alcanzada",IF(G75&gt;=F75,"Meta Totalmente Alcanzada",IF(G75&gt;0,"Meta Parcialmente Alcanzada")))))</f>
        <v>Introducir Meta e Resultado</v>
      </c>
      <c r="I75" s="565"/>
      <c r="J75" s="498">
        <f>+COUNTA(J76:J79)</f>
        <v>0</v>
      </c>
      <c r="K75" s="497">
        <f>+COUNTIF(L76:L79,"Meta Conseguida")</f>
        <v>0</v>
      </c>
      <c r="L75" s="488" t="str">
        <f>+IF((K75+J75)=0,"Introducir Meta e Resultado",IF(COUNTA(K76:K79)=0,"Indicador Sen Resultados",IF(K75=0,"Ningunha Meta Alcanzada",IF(K75&gt;=J75,"Meta Totalmente Alcanzada",IF(K75&gt;0,"Meta Parcialmente Alcanzada")))))</f>
        <v>Introducir Meta e Resultado</v>
      </c>
      <c r="N75" s="498">
        <f>+COUNTA(N76:N79)</f>
        <v>4</v>
      </c>
      <c r="O75" s="497">
        <f>+COUNTIF(P76:P79,"Meta Conseguida")</f>
        <v>0</v>
      </c>
      <c r="P75" s="488" t="str">
        <f>+IF((O75+N75)=0,"Introducir Meta e Resultado",IF(COUNTA(O76:O79)=0,"Indicador Sen Resultados",IF(O75=0,"Ningunha Meta Alcanzada",IF(O75&gt;=N75,"Meta Totalmente Alcanzada",IF(O75&gt;0,"Meta Parcialmente Alcanzada")))))</f>
        <v>Indicador Sen Resultados</v>
      </c>
    </row>
    <row r="76" spans="1:16" ht="63.75">
      <c r="A76" s="55" t="s">
        <v>350</v>
      </c>
      <c r="B76" s="89" t="s">
        <v>351</v>
      </c>
      <c r="C76" s="64" t="s">
        <v>35</v>
      </c>
      <c r="D76" s="315" t="s">
        <v>352</v>
      </c>
      <c r="E76" s="365">
        <v>4</v>
      </c>
      <c r="F76" s="267"/>
      <c r="G76" s="435">
        <v>4.2</v>
      </c>
      <c r="H76" s="86" t="str">
        <f t="shared" ref="H76:H81" si="2">+IF(AND(ISBLANK(F76),ISBLANK(G76)),"Introducir Meta e Resultado",IF(ISBLANK(F76),"Introducir Meta",IF(ISBLANK(G76),"Introducir Resultado",IF(G76&gt;=F76,"Meta Conseguida","Meta Non Conseguida"))))</f>
        <v>Introducir Meta</v>
      </c>
      <c r="I76" s="565"/>
      <c r="J76" s="267"/>
      <c r="K76" s="435">
        <v>3.2857142857142856</v>
      </c>
      <c r="L76" s="86" t="str">
        <f t="shared" ref="L76:L81" si="3">+IF(AND(ISBLANK(J76),ISBLANK(K76)),"Introducir Meta e Resultado",IF(ISBLANK(J76),"Introducir Meta",IF(ISBLANK(K76),"Introducir Resultado",IF(K76&gt;=J76,"Meta Conseguida","Meta Non Conseguida"))))</f>
        <v>Introducir Meta</v>
      </c>
      <c r="N76" s="267">
        <v>3.5</v>
      </c>
      <c r="O76" s="435"/>
      <c r="P76" s="86" t="str">
        <f t="shared" ref="P76:P81" si="4">+IF(AND(ISBLANK(N76),ISBLANK(O76)),"Introducir Meta e Resultado",IF(ISBLANK(N76),"Introducir Meta",IF(ISBLANK(O76),"Introducir Resultado",IF(O76&gt;=N76,"Meta Conseguida","Meta Non Conseguida"))))</f>
        <v>Introducir Resultado</v>
      </c>
    </row>
    <row r="77" spans="1:16" ht="63.75">
      <c r="A77" s="55" t="s">
        <v>353</v>
      </c>
      <c r="B77" s="89" t="s">
        <v>354</v>
      </c>
      <c r="C77" s="64" t="s">
        <v>35</v>
      </c>
      <c r="D77" s="315" t="s">
        <v>355</v>
      </c>
      <c r="E77" s="365">
        <v>4</v>
      </c>
      <c r="F77" s="267"/>
      <c r="G77" s="435">
        <v>4.4347826100000001</v>
      </c>
      <c r="H77" s="86" t="str">
        <f t="shared" si="2"/>
        <v>Introducir Meta</v>
      </c>
      <c r="I77" s="565"/>
      <c r="J77" s="267"/>
      <c r="K77" s="435">
        <v>4.5294117647058822</v>
      </c>
      <c r="L77" s="86" t="str">
        <f t="shared" si="3"/>
        <v>Introducir Meta</v>
      </c>
      <c r="N77" s="267">
        <v>4</v>
      </c>
      <c r="O77" s="435"/>
      <c r="P77" s="86" t="str">
        <f t="shared" si="4"/>
        <v>Introducir Resultado</v>
      </c>
    </row>
    <row r="78" spans="1:16" ht="63.75">
      <c r="A78" s="55" t="s">
        <v>356</v>
      </c>
      <c r="B78" s="89" t="s">
        <v>357</v>
      </c>
      <c r="C78" s="64" t="s">
        <v>35</v>
      </c>
      <c r="D78" s="315" t="s">
        <v>358</v>
      </c>
      <c r="E78" s="365">
        <v>4</v>
      </c>
      <c r="F78" s="267"/>
      <c r="G78" s="435">
        <v>2.9</v>
      </c>
      <c r="H78" s="86" t="str">
        <f t="shared" si="2"/>
        <v>Introducir Meta</v>
      </c>
      <c r="I78" s="565"/>
      <c r="J78" s="267"/>
      <c r="K78" s="435">
        <v>3</v>
      </c>
      <c r="L78" s="86" t="str">
        <f t="shared" si="3"/>
        <v>Introducir Meta</v>
      </c>
      <c r="N78" s="267">
        <v>3.5</v>
      </c>
      <c r="O78" s="435"/>
      <c r="P78" s="86" t="str">
        <f t="shared" si="4"/>
        <v>Introducir Resultado</v>
      </c>
    </row>
    <row r="79" spans="1:16" ht="63.75">
      <c r="A79" s="56" t="s">
        <v>359</v>
      </c>
      <c r="B79" s="90" t="s">
        <v>360</v>
      </c>
      <c r="C79" s="63" t="s">
        <v>35</v>
      </c>
      <c r="D79" s="315" t="s">
        <v>361</v>
      </c>
      <c r="E79" s="365">
        <v>4</v>
      </c>
      <c r="F79" s="274"/>
      <c r="G79" s="435">
        <v>4</v>
      </c>
      <c r="H79" s="87" t="str">
        <f t="shared" si="2"/>
        <v>Introducir Meta</v>
      </c>
      <c r="I79" s="565"/>
      <c r="J79" s="274"/>
      <c r="K79" s="435">
        <v>4.5</v>
      </c>
      <c r="L79" s="87" t="str">
        <f t="shared" si="3"/>
        <v>Introducir Meta</v>
      </c>
      <c r="N79" s="274">
        <v>4</v>
      </c>
      <c r="O79" s="435"/>
      <c r="P79" s="87" t="str">
        <f t="shared" si="4"/>
        <v>Introducir Resultado</v>
      </c>
    </row>
    <row r="80" spans="1:16" ht="51">
      <c r="A80" s="355" t="s">
        <v>85</v>
      </c>
      <c r="B80" s="369" t="s">
        <v>86</v>
      </c>
      <c r="C80" s="369" t="s">
        <v>80</v>
      </c>
      <c r="D80" s="373" t="s">
        <v>87</v>
      </c>
      <c r="E80" s="374">
        <v>3</v>
      </c>
      <c r="F80" s="275"/>
      <c r="G80" s="224"/>
      <c r="H80" s="91" t="str">
        <f t="shared" si="2"/>
        <v>Introducir Meta e Resultado</v>
      </c>
      <c r="I80" s="3"/>
      <c r="J80" s="275"/>
      <c r="K80" s="224"/>
      <c r="L80" s="91" t="str">
        <f t="shared" si="3"/>
        <v>Introducir Meta e Resultado</v>
      </c>
      <c r="N80" s="275"/>
      <c r="O80" s="224"/>
      <c r="P80" s="91" t="str">
        <f t="shared" si="4"/>
        <v>Introducir Meta e Resultado</v>
      </c>
    </row>
    <row r="81" spans="1:16" ht="63.75">
      <c r="A81" s="99" t="s">
        <v>362</v>
      </c>
      <c r="B81" s="100" t="s">
        <v>363</v>
      </c>
      <c r="C81" s="100" t="s">
        <v>166</v>
      </c>
      <c r="D81" s="309" t="s">
        <v>364</v>
      </c>
      <c r="E81" s="367">
        <v>4</v>
      </c>
      <c r="F81" s="271"/>
      <c r="G81" s="234">
        <v>4.22</v>
      </c>
      <c r="H81" s="85" t="str">
        <f t="shared" si="2"/>
        <v>Introducir Meta</v>
      </c>
      <c r="I81" s="3"/>
      <c r="J81" s="271"/>
      <c r="K81" s="234">
        <v>4.71</v>
      </c>
      <c r="L81" s="85" t="str">
        <f t="shared" si="3"/>
        <v>Introducir Meta</v>
      </c>
      <c r="N81" s="271">
        <v>4</v>
      </c>
      <c r="O81" s="234"/>
      <c r="P81" s="85" t="str">
        <f t="shared" si="4"/>
        <v>Introducir Resultado</v>
      </c>
    </row>
    <row r="82" spans="1:16" ht="37.5">
      <c r="A82" s="98" t="s">
        <v>365</v>
      </c>
      <c r="B82" s="94" t="s">
        <v>366</v>
      </c>
      <c r="C82" s="94" t="s">
        <v>259</v>
      </c>
      <c r="D82" s="314" t="s">
        <v>367</v>
      </c>
      <c r="E82" s="364">
        <v>1</v>
      </c>
      <c r="F82" s="498">
        <f>+COUNTA(F83:F86)</f>
        <v>3</v>
      </c>
      <c r="G82" s="497">
        <f>+COUNTIF(H83:H86,"Meta Conseguida")</f>
        <v>2</v>
      </c>
      <c r="H82" s="488" t="str">
        <f>+IF((G82+F82)=0,"Introducir Meta e Resultado",IF(COUNTA(G83:G86)=0,"Indicador Sen Resultados",IF(G82=0,"Ningunha Meta Alcanzada",IF(G82&gt;=F82,"Meta Totalmente Alcanzada",IF(G82&gt;0,"Meta Parcialmente Alcanzada")))))</f>
        <v>Meta Parcialmente Alcanzada</v>
      </c>
      <c r="I82" s="565"/>
      <c r="J82" s="498">
        <f>+COUNTA(J83:J86)</f>
        <v>3</v>
      </c>
      <c r="K82" s="497">
        <f>+COUNTIF(L83:L86,"Meta Conseguida")</f>
        <v>2</v>
      </c>
      <c r="L82" s="488" t="str">
        <f>+IF((K82+J82)=0,"Introducir Meta e Resultado",IF(COUNTA(K83:K86)=0,"Indicador Sen Resultados",IF(K82=0,"Ningunha Meta Alcanzada",IF(K82&gt;=J82,"Meta Totalmente Alcanzada",IF(K82&gt;0,"Meta Parcialmente Alcanzada")))))</f>
        <v>Meta Parcialmente Alcanzada</v>
      </c>
      <c r="N82" s="498">
        <f>+COUNTA(N83:N86)</f>
        <v>4</v>
      </c>
      <c r="O82" s="497">
        <f>+COUNTIF(P83:P86,"Meta Conseguida")</f>
        <v>0</v>
      </c>
      <c r="P82" s="488" t="str">
        <f>+IF((O82+N82)=0,"Introducir Meta e Resultado",IF(COUNTA(O83:O86)=0,"Indicador Sen Resultados",IF(O82=0,"Ningunha Meta Alcanzada",IF(O82&gt;=N82,"Meta Totalmente Alcanzada",IF(O82&gt;0,"Meta Parcialmente Alcanzada")))))</f>
        <v>Indicador Sen Resultados</v>
      </c>
    </row>
    <row r="83" spans="1:16" ht="63.75">
      <c r="A83" s="55" t="s">
        <v>368</v>
      </c>
      <c r="B83" s="89" t="s">
        <v>369</v>
      </c>
      <c r="C83" s="89" t="s">
        <v>259</v>
      </c>
      <c r="D83" s="315" t="s">
        <v>370</v>
      </c>
      <c r="E83" s="365">
        <v>1</v>
      </c>
      <c r="F83" s="267">
        <v>3</v>
      </c>
      <c r="G83" s="435">
        <v>3.0476190476190474</v>
      </c>
      <c r="H83" s="86" t="str">
        <f>+IF(AND(ISBLANK(F83),ISBLANK(G83)),"Introducir Meta e Resultado",IF(ISBLANK(F83),"Introducir Meta",IF(ISBLANK(G83),"Introducir Resultado",IF(G83&gt;=F83,"Meta Conseguida","Meta Non Conseguida"))))</f>
        <v>Meta Conseguida</v>
      </c>
      <c r="I83" s="565"/>
      <c r="J83" s="267">
        <v>3</v>
      </c>
      <c r="K83" s="435">
        <v>3.4090909090909092</v>
      </c>
      <c r="L83" s="86" t="str">
        <f>+IF(AND(ISBLANK(J83),ISBLANK(K83)),"Introducir Meta e Resultado",IF(ISBLANK(J83),"Introducir Meta",IF(ISBLANK(K83),"Introducir Resultado",IF(K83&gt;=J83,"Meta Conseguida","Meta Non Conseguida"))))</f>
        <v>Meta Conseguida</v>
      </c>
      <c r="N83" s="267">
        <v>3</v>
      </c>
      <c r="O83" s="435"/>
      <c r="P83" s="86" t="str">
        <f>+IF(AND(ISBLANK(N83),ISBLANK(O83)),"Introducir Meta e Resultado",IF(ISBLANK(N83),"Introducir Meta",IF(ISBLANK(O83),"Introducir Resultado",IF(O83&gt;=N83,"Meta Conseguida","Meta Non Conseguida"))))</f>
        <v>Introducir Resultado</v>
      </c>
    </row>
    <row r="84" spans="1:16" ht="63.75">
      <c r="A84" s="55" t="s">
        <v>371</v>
      </c>
      <c r="B84" s="89" t="s">
        <v>372</v>
      </c>
      <c r="C84" s="89" t="s">
        <v>259</v>
      </c>
      <c r="D84" s="315" t="s">
        <v>373</v>
      </c>
      <c r="E84" s="365">
        <v>1</v>
      </c>
      <c r="F84" s="267">
        <v>3.5</v>
      </c>
      <c r="G84" s="435">
        <v>4.5932203400000002</v>
      </c>
      <c r="H84" s="86" t="str">
        <f>+IF(AND(ISBLANK(F84),ISBLANK(G84)),"Introducir Meta e Resultado",IF(ISBLANK(F84),"Introducir Meta",IF(ISBLANK(G84),"Introducir Resultado",IF(G84&gt;=F84,"Meta Conseguida","Meta Non Conseguida"))))</f>
        <v>Meta Conseguida</v>
      </c>
      <c r="I84" s="565"/>
      <c r="J84" s="267">
        <v>3.5</v>
      </c>
      <c r="K84" s="435">
        <v>4.66</v>
      </c>
      <c r="L84" s="86" t="str">
        <f>+IF(AND(ISBLANK(J84),ISBLANK(K84)),"Introducir Meta e Resultado",IF(ISBLANK(J84),"Introducir Meta",IF(ISBLANK(K84),"Introducir Resultado",IF(K84&gt;=J84,"Meta Conseguida","Meta Non Conseguida"))))</f>
        <v>Meta Conseguida</v>
      </c>
      <c r="N84" s="267">
        <v>4</v>
      </c>
      <c r="O84" s="435"/>
      <c r="P84" s="86" t="str">
        <f>+IF(AND(ISBLANK(N84),ISBLANK(O84)),"Introducir Meta e Resultado",IF(ISBLANK(N84),"Introducir Meta",IF(ISBLANK(O84),"Introducir Resultado",IF(O84&gt;=N84,"Meta Conseguida","Meta Non Conseguida"))))</f>
        <v>Introducir Resultado</v>
      </c>
    </row>
    <row r="85" spans="1:16" ht="76.5">
      <c r="A85" s="55" t="s">
        <v>374</v>
      </c>
      <c r="B85" s="89" t="s">
        <v>375</v>
      </c>
      <c r="C85" s="89" t="s">
        <v>259</v>
      </c>
      <c r="D85" s="315" t="s">
        <v>376</v>
      </c>
      <c r="E85" s="365">
        <v>1</v>
      </c>
      <c r="F85" s="267">
        <v>3.5</v>
      </c>
      <c r="G85" s="435">
        <v>2.3793103448275863</v>
      </c>
      <c r="H85" s="86" t="str">
        <f>+IF(AND(ISBLANK(F85),ISBLANK(G85)),"Introducir Meta e Resultado",IF(ISBLANK(F85),"Introducir Meta",IF(ISBLANK(G85),"Introducir Resultado",IF(G85&gt;=F85,"Meta Conseguida","Meta Non Conseguida"))))</f>
        <v>Meta Non Conseguida</v>
      </c>
      <c r="I85" s="565"/>
      <c r="J85" s="267">
        <v>3.5</v>
      </c>
      <c r="K85" s="435">
        <v>3.25</v>
      </c>
      <c r="L85" s="86" t="str">
        <f>+IF(AND(ISBLANK(J85),ISBLANK(K85)),"Introducir Meta e Resultado",IF(ISBLANK(J85),"Introducir Meta",IF(ISBLANK(K85),"Introducir Resultado",IF(K85&gt;=J85,"Meta Conseguida","Meta Non Conseguida"))))</f>
        <v>Meta Non Conseguida</v>
      </c>
      <c r="N85" s="267">
        <v>3.5</v>
      </c>
      <c r="O85" s="435"/>
      <c r="P85" s="86" t="str">
        <f>+IF(AND(ISBLANK(N85),ISBLANK(O85)),"Introducir Meta e Resultado",IF(ISBLANK(N85),"Introducir Meta",IF(ISBLANK(O85),"Introducir Resultado",IF(O85&gt;=N85,"Meta Conseguida","Meta Non Conseguida"))))</f>
        <v>Introducir Resultado</v>
      </c>
    </row>
    <row r="86" spans="1:16" ht="63.75">
      <c r="A86" s="56" t="s">
        <v>374</v>
      </c>
      <c r="B86" s="89" t="s">
        <v>377</v>
      </c>
      <c r="C86" s="90" t="s">
        <v>259</v>
      </c>
      <c r="D86" s="315" t="s">
        <v>378</v>
      </c>
      <c r="E86" s="365">
        <v>1</v>
      </c>
      <c r="F86" s="267"/>
      <c r="G86" s="435">
        <v>4</v>
      </c>
      <c r="H86" s="86" t="str">
        <f>+IF(AND(ISBLANK(F86),ISBLANK(G86)),"Introducir Meta e Resultado",IF(ISBLANK(F86),"Introducir Meta",IF(ISBLANK(G86),"Introducir Resultado",IF(G86&gt;=F86,"Meta Conseguida","Meta Non Conseguida"))))</f>
        <v>Introducir Meta</v>
      </c>
      <c r="I86" s="565"/>
      <c r="J86" s="267"/>
      <c r="K86" s="435">
        <v>5</v>
      </c>
      <c r="L86" s="86" t="str">
        <f>+IF(AND(ISBLANK(J86),ISBLANK(K86)),"Introducir Meta e Resultado",IF(ISBLANK(J86),"Introducir Meta",IF(ISBLANK(K86),"Introducir Resultado",IF(K86&gt;=J86,"Meta Conseguida","Meta Non Conseguida"))))</f>
        <v>Introducir Meta</v>
      </c>
      <c r="N86" s="267">
        <v>4</v>
      </c>
      <c r="O86" s="435"/>
      <c r="P86" s="86" t="str">
        <f>+IF(AND(ISBLANK(N86),ISBLANK(O86)),"Introducir Meta e Resultado",IF(ISBLANK(N86),"Introducir Meta",IF(ISBLANK(O86),"Introducir Resultado",IF(O86&gt;=N86,"Meta Conseguida","Meta Non Conseguida"))))</f>
        <v>Introducir Resultado</v>
      </c>
    </row>
    <row r="87" spans="1:16" ht="51">
      <c r="A87" s="101" t="s">
        <v>379</v>
      </c>
      <c r="B87" s="102" t="s">
        <v>380</v>
      </c>
      <c r="C87" s="102" t="s">
        <v>148</v>
      </c>
      <c r="D87" s="317" t="s">
        <v>381</v>
      </c>
      <c r="E87" s="276" t="s">
        <v>49</v>
      </c>
      <c r="F87" s="276" t="s">
        <v>49</v>
      </c>
      <c r="G87" s="277">
        <v>45</v>
      </c>
      <c r="H87" s="91" t="str">
        <f>+IF(ISBLANK(G87),"Introducir Resultado","Indicador Completado")</f>
        <v>Indicador Completado</v>
      </c>
      <c r="I87" s="3"/>
      <c r="J87" s="276" t="s">
        <v>49</v>
      </c>
      <c r="K87" s="277">
        <v>46</v>
      </c>
      <c r="L87" s="91" t="str">
        <f>+IF(ISBLANK(K87),"Introducir Resultado","Indicador Completado")</f>
        <v>Indicador Completado</v>
      </c>
      <c r="N87" s="276" t="s">
        <v>49</v>
      </c>
      <c r="O87" s="277"/>
      <c r="P87" s="91" t="str">
        <f>+IF(ISBLANK(O87),"Introducir Resultado","Indicador Completado")</f>
        <v>Introducir Resultado</v>
      </c>
    </row>
    <row r="88" spans="1:16" ht="76.5">
      <c r="A88" s="101" t="s">
        <v>382</v>
      </c>
      <c r="B88" s="102" t="s">
        <v>383</v>
      </c>
      <c r="C88" s="102" t="s">
        <v>166</v>
      </c>
      <c r="D88" s="317" t="s">
        <v>384</v>
      </c>
      <c r="E88" s="276" t="s">
        <v>49</v>
      </c>
      <c r="F88" s="276" t="s">
        <v>49</v>
      </c>
      <c r="G88" s="277">
        <v>21</v>
      </c>
      <c r="H88" s="91" t="str">
        <f>+IF(ISBLANK(G88),"Introducir Resultado","Indicador Completado")</f>
        <v>Indicador Completado</v>
      </c>
      <c r="I88" s="3"/>
      <c r="J88" s="276" t="s">
        <v>49</v>
      </c>
      <c r="K88" s="277"/>
      <c r="L88" s="91" t="str">
        <f>+IF(ISBLANK(K88),"Introducir Resultado","Indicador Completado")</f>
        <v>Introducir Resultado</v>
      </c>
      <c r="N88" s="276" t="s">
        <v>49</v>
      </c>
      <c r="O88" s="277"/>
      <c r="P88" s="91" t="str">
        <f>+IF(ISBLANK(O88),"Introducir Resultado","Indicador Completado")</f>
        <v>Introducir Resultado</v>
      </c>
    </row>
    <row r="89" spans="1:16" s="51" customFormat="1" ht="18.75" customHeight="1" thickBot="1">
      <c r="A89" s="567"/>
      <c r="B89" s="563"/>
      <c r="C89" s="563"/>
      <c r="D89" s="568"/>
      <c r="E89" s="375"/>
      <c r="F89" s="566"/>
      <c r="G89" s="278"/>
      <c r="H89" s="26"/>
      <c r="I89" s="2"/>
      <c r="J89" s="566"/>
      <c r="K89" s="278"/>
      <c r="L89" s="26"/>
      <c r="M89" s="2"/>
      <c r="N89" s="566"/>
      <c r="O89" s="278"/>
      <c r="P89" s="26"/>
    </row>
    <row r="90" spans="1:16" ht="18.75" customHeight="1" thickBot="1">
      <c r="A90" s="39" t="s">
        <v>88</v>
      </c>
      <c r="B90" s="40"/>
      <c r="C90" s="40"/>
      <c r="D90" s="318"/>
      <c r="E90" s="376"/>
      <c r="F90" s="279"/>
      <c r="G90" s="279"/>
      <c r="H90" s="42"/>
      <c r="I90" s="51"/>
      <c r="J90" s="279"/>
      <c r="K90" s="279"/>
      <c r="L90" s="42"/>
      <c r="M90" s="51"/>
      <c r="N90" s="279"/>
      <c r="O90" s="279"/>
      <c r="P90" s="42"/>
    </row>
    <row r="91" spans="1:16" ht="24.95" customHeight="1">
      <c r="A91" s="92"/>
      <c r="B91" s="158"/>
      <c r="C91" s="158"/>
      <c r="D91" s="288"/>
      <c r="E91" s="363"/>
      <c r="F91" s="566"/>
      <c r="G91" s="566"/>
      <c r="H91" s="26"/>
      <c r="J91" s="566"/>
      <c r="K91" s="566"/>
      <c r="L91" s="26"/>
      <c r="N91" s="566"/>
      <c r="O91" s="566"/>
      <c r="P91" s="26"/>
    </row>
    <row r="92" spans="1:16" ht="25.5">
      <c r="A92" s="98" t="s">
        <v>89</v>
      </c>
      <c r="B92" s="94" t="s">
        <v>385</v>
      </c>
      <c r="C92" s="94" t="s">
        <v>91</v>
      </c>
      <c r="D92" s="319" t="s">
        <v>386</v>
      </c>
      <c r="E92" s="501"/>
      <c r="F92" s="320">
        <f>+COUNTA(H93:H97)-COUNTIF(H93:H97,"Introducir Resultado")-COUNTIF(H93:H97,"Introducir Meta e Resultado")</f>
        <v>0</v>
      </c>
      <c r="G92" s="321">
        <f>+COUNTIF(H93:H97,"Meta Conseguida")</f>
        <v>0</v>
      </c>
      <c r="H92" s="88" t="str">
        <f>+IF(COUNTIF(H93:H97,"Meta Conseguida")=5,"Meta Totalmente Alcanzada",IF(COUNTIF(H93:H97,"Meta Non Conseguida")=5,"Ningunha Meta Alcanzada",IF((G92+F92)=0,"Introducir Indicadores","Meta Parcialmente Alcanzada")))</f>
        <v>Introducir Indicadores</v>
      </c>
      <c r="J92" s="320">
        <f>+COUNTA(L93:L97)-COUNTIF(L93:L97,"Introducir Resultado")-COUNTIF(L93:L97,"Introducir Meta e Resultado")</f>
        <v>0</v>
      </c>
      <c r="K92" s="321">
        <f>+COUNTIF(L93:L97,"Meta Conseguida")</f>
        <v>0</v>
      </c>
      <c r="L92" s="88" t="str">
        <f>+IF(COUNTIF(L93:L97,"Meta Conseguida")=5,"Meta Totalmente Alcanzada",IF(COUNTIF(L93:L97,"Meta Non Conseguida")=5,"Ningunha Meta Alcanzada",IF((K92+J92)=0,"Introducir Indicadores","Meta Parcialmente Alcanzada")))</f>
        <v>Introducir Indicadores</v>
      </c>
      <c r="N92" s="320">
        <f>+COUNTA(P93:P97)-COUNTIF(P93:P97,"Introducir Resultado")-COUNTIF(P93:P97,"Introducir Meta e Resultado")</f>
        <v>0</v>
      </c>
      <c r="O92" s="321">
        <f>+COUNTIF(P93:P97,"Meta Conseguida")</f>
        <v>0</v>
      </c>
      <c r="P92" s="88" t="str">
        <f>+IF(COUNTIF(P93:P97,"Meta Conseguida")=5,"Meta Totalmente Alcanzada",IF(COUNTIF(P93:P97,"Meta Non Conseguida")=5,"Ningunha Meta Alcanzada",IF((O92+N92)=0,"Introducir Indicadores","Meta Parcialmente Alcanzada")))</f>
        <v>Introducir Indicadores</v>
      </c>
    </row>
    <row r="93" spans="1:16" ht="25.5">
      <c r="A93" s="419" t="s">
        <v>387</v>
      </c>
      <c r="B93" s="419" t="s">
        <v>388</v>
      </c>
      <c r="C93" s="422" t="s">
        <v>91</v>
      </c>
      <c r="D93" s="319"/>
      <c r="E93" s="499"/>
      <c r="F93" s="427">
        <v>0.8</v>
      </c>
      <c r="G93" s="238"/>
      <c r="H93" s="86" t="str">
        <f t="shared" ref="H93:H97" si="5">+IF(AND(ISBLANK(F93),ISBLANK(G93)),"Introducir Meta e Resultado",IF(ISBLANK(F93),"Introducir Meta",IF(ISBLANK(G93),"Introducir Resultado",IF(G93&gt;=F93,"Meta Conseguida","Meta Non Conseguida"))))</f>
        <v>Introducir Resultado</v>
      </c>
      <c r="J93" s="427">
        <v>0.8</v>
      </c>
      <c r="K93" s="238"/>
      <c r="L93" s="86" t="str">
        <f t="shared" ref="L93:L97" si="6">+IF(AND(ISBLANK(J93),ISBLANK(K93)),"Introducir Meta e Resultado",IF(ISBLANK(J93),"Introducir Meta",IF(ISBLANK(K93),"Introducir Resultado",IF(K93&gt;=J93,"Meta Conseguida","Meta Non Conseguida"))))</f>
        <v>Introducir Resultado</v>
      </c>
      <c r="N93" s="427">
        <v>0.8</v>
      </c>
      <c r="O93" s="238"/>
      <c r="P93" s="86" t="str">
        <f>+IF(AND(ISBLANK(N93),ISBLANK(O93)),"Introducir Meta e Resultado",IF(ISBLANK(N93),"Introducir Meta",IF(ISBLANK(O93),"Introducir Resultado",IF(O93&gt;=N93,"Meta Conseguida","Meta Non Conseguida"))))</f>
        <v>Introducir Resultado</v>
      </c>
    </row>
    <row r="94" spans="1:16" ht="25.5">
      <c r="A94" s="418" t="s">
        <v>96</v>
      </c>
      <c r="B94" s="419" t="s">
        <v>389</v>
      </c>
      <c r="C94" s="419" t="s">
        <v>91</v>
      </c>
      <c r="D94" s="420"/>
      <c r="E94" s="499"/>
      <c r="F94" s="427">
        <v>0.05</v>
      </c>
      <c r="G94" s="238"/>
      <c r="H94" s="86" t="str">
        <f t="shared" si="5"/>
        <v>Introducir Resultado</v>
      </c>
      <c r="J94" s="427">
        <v>0.05</v>
      </c>
      <c r="K94" s="238"/>
      <c r="L94" s="86" t="str">
        <f t="shared" si="6"/>
        <v>Introducir Resultado</v>
      </c>
      <c r="N94" s="427">
        <v>0.05</v>
      </c>
      <c r="O94" s="238"/>
      <c r="P94" s="86" t="str">
        <f>+IF(AND(ISBLANK(N94),ISBLANK(O94)),"Introducir Meta e Resultado",IF(ISBLANK(N94),"Introducir Meta",IF(ISBLANK(O94),"Introducir Resultado",IF(O94&gt;=N94,"Meta Conseguida","Meta Non Conseguida"))))</f>
        <v>Introducir Resultado</v>
      </c>
    </row>
    <row r="95" spans="1:16" ht="25.5">
      <c r="A95" s="421" t="s">
        <v>101</v>
      </c>
      <c r="B95" s="422" t="s">
        <v>390</v>
      </c>
      <c r="C95" s="422" t="s">
        <v>91</v>
      </c>
      <c r="D95" s="423"/>
      <c r="E95" s="499"/>
      <c r="F95" s="427">
        <v>0.65</v>
      </c>
      <c r="G95" s="238"/>
      <c r="H95" s="86" t="str">
        <f t="shared" si="5"/>
        <v>Introducir Resultado</v>
      </c>
      <c r="J95" s="427">
        <v>0.65</v>
      </c>
      <c r="K95" s="238"/>
      <c r="L95" s="86" t="str">
        <f t="shared" si="6"/>
        <v>Introducir Resultado</v>
      </c>
      <c r="N95" s="427">
        <v>0.5</v>
      </c>
      <c r="O95" s="238"/>
      <c r="P95" s="86" t="str">
        <f>+IF(AND(ISBLANK(N95),ISBLANK(O95)),"Introducir Meta e Resultado",IF(ISBLANK(N95),"Introducir Meta",IF(ISBLANK(O95),"Introducir Resultado",IF(O95&gt;=N95,"Meta Conseguida","Meta Non Conseguida"))))</f>
        <v>Introducir Resultado</v>
      </c>
    </row>
    <row r="96" spans="1:16" ht="25.5">
      <c r="A96" s="421" t="s">
        <v>103</v>
      </c>
      <c r="B96" s="422" t="s">
        <v>391</v>
      </c>
      <c r="C96" s="422" t="s">
        <v>91</v>
      </c>
      <c r="D96" s="423"/>
      <c r="E96" s="499"/>
      <c r="F96" s="427">
        <v>0.8</v>
      </c>
      <c r="G96" s="238"/>
      <c r="H96" s="86" t="str">
        <f t="shared" si="5"/>
        <v>Introducir Resultado</v>
      </c>
      <c r="J96" s="427">
        <v>0.8</v>
      </c>
      <c r="K96" s="238"/>
      <c r="L96" s="86" t="str">
        <f t="shared" si="6"/>
        <v>Introducir Resultado</v>
      </c>
      <c r="N96" s="427">
        <v>0.8</v>
      </c>
      <c r="O96" s="238"/>
      <c r="P96" s="86" t="str">
        <f>+IF(AND(ISBLANK(N96),ISBLANK(O96)),"Introducir Meta e Resultado",IF(ISBLANK(N96),"Introducir Meta",IF(ISBLANK(O96),"Introducir Resultado",IF(O96&gt;=N96,"Meta Conseguida","Meta Non Conseguida"))))</f>
        <v>Introducir Resultado</v>
      </c>
    </row>
    <row r="97" spans="1:16" ht="25.5">
      <c r="A97" s="421" t="s">
        <v>105</v>
      </c>
      <c r="B97" s="422" t="s">
        <v>392</v>
      </c>
      <c r="C97" s="422" t="s">
        <v>91</v>
      </c>
      <c r="D97" s="426"/>
      <c r="E97" s="500"/>
      <c r="F97" s="502">
        <v>0.7</v>
      </c>
      <c r="G97" s="240"/>
      <c r="H97" s="87" t="str">
        <f t="shared" si="5"/>
        <v>Introducir Resultado</v>
      </c>
      <c r="J97" s="502">
        <v>0.7</v>
      </c>
      <c r="K97" s="240"/>
      <c r="L97" s="87" t="str">
        <f t="shared" si="6"/>
        <v>Introducir Resultado</v>
      </c>
      <c r="N97" s="502">
        <v>1</v>
      </c>
      <c r="O97" s="240"/>
      <c r="P97" s="87" t="str">
        <f>+IF(AND(ISBLANK(N97),ISBLANK(O97)),"Introducir Meta e Resultado",IF(ISBLANK(N97),"Introducir Meta",IF(ISBLANK(O97),"Introducir Resultado",IF(O97&gt;=N97,"Meta Conseguida","Meta Non Conseguida"))))</f>
        <v>Introducir Resultado</v>
      </c>
    </row>
  </sheetData>
  <sheetProtection formatCells="0" formatColumns="0" formatRows="0" autoFilter="0"/>
  <autoFilter ref="A5:P97" xr:uid="{00000000-0001-0000-0800-000000000000}"/>
  <mergeCells count="6">
    <mergeCell ref="N4:P4"/>
    <mergeCell ref="A2:H2"/>
    <mergeCell ref="A4:B4"/>
    <mergeCell ref="F4:H4"/>
    <mergeCell ref="C4:D4"/>
    <mergeCell ref="J4:L4"/>
  </mergeCells>
  <conditionalFormatting sqref="G1">
    <cfRule type="cellIs" dxfId="960" priority="5486" operator="equal">
      <formula>0</formula>
    </cfRule>
    <cfRule type="cellIs" dxfId="959" priority="5487" operator="lessThan">
      <formula>$F1</formula>
    </cfRule>
    <cfRule type="cellIs" dxfId="958" priority="5488" operator="greaterThanOrEqual">
      <formula>$F1</formula>
    </cfRule>
  </conditionalFormatting>
  <conditionalFormatting sqref="G7">
    <cfRule type="cellIs" dxfId="957" priority="865" operator="equal">
      <formula>0</formula>
    </cfRule>
    <cfRule type="cellIs" dxfId="956" priority="866" operator="lessThan">
      <formula>F7</formula>
    </cfRule>
    <cfRule type="cellIs" dxfId="955" priority="867" operator="greaterThanOrEqual">
      <formula>F7</formula>
    </cfRule>
  </conditionalFormatting>
  <conditionalFormatting sqref="G8">
    <cfRule type="cellIs" dxfId="954" priority="508" operator="equal">
      <formula>0</formula>
    </cfRule>
    <cfRule type="cellIs" dxfId="953" priority="509" operator="greaterThanOrEqual">
      <formula>F8</formula>
    </cfRule>
    <cfRule type="cellIs" dxfId="952" priority="510" operator="lessThan">
      <formula>F8</formula>
    </cfRule>
  </conditionalFormatting>
  <conditionalFormatting sqref="G9">
    <cfRule type="cellIs" dxfId="951" priority="851" operator="lessThan">
      <formula>F9</formula>
    </cfRule>
    <cfRule type="cellIs" dxfId="950" priority="852" operator="greaterThanOrEqual">
      <formula>F9</formula>
    </cfRule>
  </conditionalFormatting>
  <conditionalFormatting sqref="G9:G11">
    <cfRule type="cellIs" dxfId="949" priority="835" operator="equal">
      <formula>0</formula>
    </cfRule>
  </conditionalFormatting>
  <conditionalFormatting sqref="G10">
    <cfRule type="cellIs" dxfId="948" priority="836" operator="lessThan">
      <formula>F10</formula>
    </cfRule>
    <cfRule type="cellIs" dxfId="947" priority="837" operator="greaterThanOrEqual">
      <formula>F10</formula>
    </cfRule>
  </conditionalFormatting>
  <conditionalFormatting sqref="G11">
    <cfRule type="cellIs" dxfId="946" priority="854" operator="lessThan">
      <formula>$F11</formula>
    </cfRule>
    <cfRule type="cellIs" dxfId="945" priority="855" operator="greaterThanOrEqual">
      <formula>$F11</formula>
    </cfRule>
  </conditionalFormatting>
  <conditionalFormatting sqref="G12">
    <cfRule type="cellIs" dxfId="944" priority="490" operator="equal">
      <formula>0</formula>
    </cfRule>
    <cfRule type="cellIs" dxfId="943" priority="491" operator="greaterThanOrEqual">
      <formula>F12</formula>
    </cfRule>
    <cfRule type="cellIs" dxfId="942" priority="492" operator="lessThan">
      <formula>F12</formula>
    </cfRule>
  </conditionalFormatting>
  <conditionalFormatting sqref="G13">
    <cfRule type="cellIs" dxfId="941" priority="827" operator="lessThan">
      <formula>F13</formula>
    </cfRule>
    <cfRule type="cellIs" dxfId="940" priority="828" operator="greaterThanOrEqual">
      <formula>F13</formula>
    </cfRule>
  </conditionalFormatting>
  <conditionalFormatting sqref="G13:G15">
    <cfRule type="cellIs" dxfId="939" priority="12" operator="equal">
      <formula>0</formula>
    </cfRule>
  </conditionalFormatting>
  <conditionalFormatting sqref="G14">
    <cfRule type="cellIs" dxfId="938" priority="824" operator="lessThan">
      <formula>F14</formula>
    </cfRule>
    <cfRule type="cellIs" dxfId="937" priority="825" operator="greaterThanOrEqual">
      <formula>F14</formula>
    </cfRule>
  </conditionalFormatting>
  <conditionalFormatting sqref="G16">
    <cfRule type="cellIs" dxfId="936" priority="472" operator="equal">
      <formula>0</formula>
    </cfRule>
    <cfRule type="cellIs" dxfId="935" priority="473" operator="greaterThanOrEqual">
      <formula>F16</formula>
    </cfRule>
    <cfRule type="cellIs" dxfId="934" priority="474" operator="lessThan">
      <formula>F16</formula>
    </cfRule>
  </conditionalFormatting>
  <conditionalFormatting sqref="G17">
    <cfRule type="cellIs" dxfId="933" priority="848" operator="lessThan">
      <formula>F17</formula>
    </cfRule>
    <cfRule type="cellIs" dxfId="932" priority="849" operator="greaterThanOrEqual">
      <formula>F17</formula>
    </cfRule>
  </conditionalFormatting>
  <conditionalFormatting sqref="G17:G18">
    <cfRule type="cellIs" dxfId="931" priority="847" operator="equal">
      <formula>0</formula>
    </cfRule>
  </conditionalFormatting>
  <conditionalFormatting sqref="G18">
    <cfRule type="cellIs" dxfId="930" priority="857" operator="lessThan">
      <formula>F18</formula>
    </cfRule>
    <cfRule type="cellIs" dxfId="929" priority="858" operator="greaterThanOrEqual">
      <formula>F18</formula>
    </cfRule>
  </conditionalFormatting>
  <conditionalFormatting sqref="G20">
    <cfRule type="cellIs" dxfId="928" priority="454" operator="equal">
      <formula>0</formula>
    </cfRule>
    <cfRule type="cellIs" dxfId="927" priority="455" operator="greaterThanOrEqual">
      <formula>F20</formula>
    </cfRule>
    <cfRule type="cellIs" dxfId="926" priority="456" operator="lessThan">
      <formula>F20</formula>
    </cfRule>
  </conditionalFormatting>
  <conditionalFormatting sqref="G21">
    <cfRule type="cellIs" dxfId="925" priority="842" operator="lessThan">
      <formula>F21</formula>
    </cfRule>
    <cfRule type="cellIs" dxfId="924" priority="843" operator="greaterThanOrEqual">
      <formula>F21</formula>
    </cfRule>
  </conditionalFormatting>
  <conditionalFormatting sqref="G21:G22">
    <cfRule type="cellIs" dxfId="923" priority="838" operator="equal">
      <formula>0</formula>
    </cfRule>
  </conditionalFormatting>
  <conditionalFormatting sqref="G22">
    <cfRule type="cellIs" dxfId="922" priority="839" operator="lessThan">
      <formula>F22</formula>
    </cfRule>
    <cfRule type="cellIs" dxfId="921" priority="840" operator="greaterThanOrEqual">
      <formula>F22</formula>
    </cfRule>
  </conditionalFormatting>
  <conditionalFormatting sqref="G24">
    <cfRule type="cellIs" dxfId="920" priority="436" operator="equal">
      <formula>0</formula>
    </cfRule>
    <cfRule type="cellIs" dxfId="919" priority="437" operator="greaterThanOrEqual">
      <formula>F24</formula>
    </cfRule>
    <cfRule type="cellIs" dxfId="918" priority="438" operator="lessThan">
      <formula>F24</formula>
    </cfRule>
  </conditionalFormatting>
  <conditionalFormatting sqref="G25">
    <cfRule type="cellIs" dxfId="917" priority="1828" operator="equal">
      <formula>0</formula>
    </cfRule>
    <cfRule type="cellIs" dxfId="916" priority="1829" operator="lessThan">
      <formula>F25</formula>
    </cfRule>
    <cfRule type="cellIs" dxfId="915" priority="1830" operator="greaterThanOrEqual">
      <formula>F25</formula>
    </cfRule>
  </conditionalFormatting>
  <conditionalFormatting sqref="G26">
    <cfRule type="cellIs" dxfId="914" priority="1831" operator="equal">
      <formula>0</formula>
    </cfRule>
    <cfRule type="cellIs" dxfId="913" priority="1832" operator="lessThanOrEqual">
      <formula>F26</formula>
    </cfRule>
    <cfRule type="cellIs" dxfId="912" priority="1833" operator="greaterThan">
      <formula>F26</formula>
    </cfRule>
  </conditionalFormatting>
  <conditionalFormatting sqref="G27:G30">
    <cfRule type="cellIs" dxfId="911" priority="1816" operator="equal">
      <formula>0</formula>
    </cfRule>
    <cfRule type="cellIs" dxfId="910" priority="1817" operator="lessThan">
      <formula>$F27</formula>
    </cfRule>
    <cfRule type="cellIs" dxfId="909" priority="1818" operator="greaterThanOrEqual">
      <formula>$F27</formula>
    </cfRule>
  </conditionalFormatting>
  <conditionalFormatting sqref="G32:G33">
    <cfRule type="cellIs" dxfId="908" priority="1921" operator="equal">
      <formula>0</formula>
    </cfRule>
    <cfRule type="cellIs" dxfId="907" priority="1922" operator="lessThan">
      <formula>F32</formula>
    </cfRule>
    <cfRule type="cellIs" dxfId="906" priority="1923" operator="greaterThanOrEqual">
      <formula>F32</formula>
    </cfRule>
  </conditionalFormatting>
  <conditionalFormatting sqref="G33">
    <cfRule type="cellIs" dxfId="905" priority="1925" operator="lessThan">
      <formula>F33</formula>
    </cfRule>
    <cfRule type="cellIs" dxfId="904" priority="1926" operator="greaterThanOrEqual">
      <formula>F33</formula>
    </cfRule>
  </conditionalFormatting>
  <conditionalFormatting sqref="G35:G36">
    <cfRule type="cellIs" dxfId="903" priority="25" operator="equal">
      <formula>0</formula>
    </cfRule>
    <cfRule type="cellIs" dxfId="902" priority="26" operator="lessThan">
      <formula>F35</formula>
    </cfRule>
    <cfRule type="cellIs" dxfId="901" priority="27" operator="greaterThanOrEqual">
      <formula>F35</formula>
    </cfRule>
  </conditionalFormatting>
  <conditionalFormatting sqref="G37">
    <cfRule type="cellIs" dxfId="900" priority="418" operator="equal">
      <formula>0</formula>
    </cfRule>
    <cfRule type="cellIs" dxfId="899" priority="419" operator="lessThan">
      <formula>$R37</formula>
    </cfRule>
    <cfRule type="cellIs" dxfId="898" priority="420" operator="greaterThanOrEqual">
      <formula>$R37</formula>
    </cfRule>
  </conditionalFormatting>
  <conditionalFormatting sqref="G38:G40">
    <cfRule type="cellIs" dxfId="897" priority="1900" operator="equal">
      <formula>0</formula>
    </cfRule>
    <cfRule type="cellIs" dxfId="896" priority="1901" operator="lessThan">
      <formula>F38</formula>
    </cfRule>
    <cfRule type="cellIs" dxfId="895" priority="1902" operator="greaterThanOrEqual">
      <formula>F38</formula>
    </cfRule>
  </conditionalFormatting>
  <conditionalFormatting sqref="G46">
    <cfRule type="cellIs" dxfId="894" priority="382" operator="equal">
      <formula>0</formula>
    </cfRule>
    <cfRule type="cellIs" dxfId="893" priority="383" operator="lessThan">
      <formula>F46</formula>
    </cfRule>
    <cfRule type="cellIs" dxfId="892" priority="384" operator="greaterThanOrEqual">
      <formula>F46</formula>
    </cfRule>
  </conditionalFormatting>
  <conditionalFormatting sqref="G47:G51">
    <cfRule type="cellIs" dxfId="891" priority="58" operator="equal">
      <formula>0</formula>
    </cfRule>
    <cfRule type="cellIs" dxfId="890" priority="59" operator="lessThan">
      <formula>F47</formula>
    </cfRule>
    <cfRule type="cellIs" dxfId="889" priority="60" operator="greaterThanOrEqual">
      <formula>F47</formula>
    </cfRule>
  </conditionalFormatting>
  <conditionalFormatting sqref="G52:G53">
    <cfRule type="cellIs" dxfId="888" priority="1894" operator="equal">
      <formula>0</formula>
    </cfRule>
    <cfRule type="cellIs" dxfId="887" priority="1895" operator="lessThanOrEqual">
      <formula>F52</formula>
    </cfRule>
    <cfRule type="cellIs" dxfId="886" priority="1896" operator="greaterThan">
      <formula>F52</formula>
    </cfRule>
  </conditionalFormatting>
  <conditionalFormatting sqref="G54">
    <cfRule type="cellIs" dxfId="885" priority="364" operator="equal">
      <formula>0</formula>
    </cfRule>
    <cfRule type="cellIs" dxfId="884" priority="365" operator="lessThan">
      <formula>F54</formula>
    </cfRule>
    <cfRule type="cellIs" dxfId="883" priority="366" operator="greaterThanOrEqual">
      <formula>F54</formula>
    </cfRule>
  </conditionalFormatting>
  <conditionalFormatting sqref="G55:G58">
    <cfRule type="cellIs" dxfId="882" priority="97" operator="equal">
      <formula>0</formula>
    </cfRule>
    <cfRule type="cellIs" dxfId="881" priority="98" operator="lessThan">
      <formula>F55</formula>
    </cfRule>
    <cfRule type="cellIs" dxfId="880" priority="99" operator="greaterThanOrEqual">
      <formula>F55</formula>
    </cfRule>
  </conditionalFormatting>
  <conditionalFormatting sqref="G59">
    <cfRule type="cellIs" dxfId="879" priority="346" operator="equal">
      <formula>0</formula>
    </cfRule>
    <cfRule type="cellIs" dxfId="878" priority="347" operator="lessThan">
      <formula>F59</formula>
    </cfRule>
    <cfRule type="cellIs" dxfId="877" priority="348" operator="greaterThanOrEqual">
      <formula>F59</formula>
    </cfRule>
  </conditionalFormatting>
  <conditionalFormatting sqref="G60:G63">
    <cfRule type="cellIs" dxfId="876" priority="134" operator="lessThan">
      <formula>F60</formula>
    </cfRule>
    <cfRule type="cellIs" dxfId="875" priority="135" operator="greaterThanOrEqual">
      <formula>F60</formula>
    </cfRule>
  </conditionalFormatting>
  <conditionalFormatting sqref="G60:G64">
    <cfRule type="cellIs" dxfId="874" priority="133" operator="equal">
      <formula>0</formula>
    </cfRule>
  </conditionalFormatting>
  <conditionalFormatting sqref="G64">
    <cfRule type="cellIs" dxfId="873" priority="1934" operator="lessThan">
      <formula>F64</formula>
    </cfRule>
    <cfRule type="cellIs" dxfId="872" priority="1935" operator="greaterThanOrEqual">
      <formula>F64</formula>
    </cfRule>
  </conditionalFormatting>
  <conditionalFormatting sqref="G65">
    <cfRule type="cellIs" dxfId="871" priority="328" operator="equal">
      <formula>0</formula>
    </cfRule>
    <cfRule type="cellIs" dxfId="870" priority="329" operator="lessThan">
      <formula>F65</formula>
    </cfRule>
    <cfRule type="cellIs" dxfId="869" priority="330" operator="greaterThanOrEqual">
      <formula>F65</formula>
    </cfRule>
  </conditionalFormatting>
  <conditionalFormatting sqref="G66:G69">
    <cfRule type="cellIs" dxfId="868" priority="169" operator="equal">
      <formula>0</formula>
    </cfRule>
    <cfRule type="cellIs" dxfId="867" priority="170" operator="lessThan">
      <formula>F66</formula>
    </cfRule>
    <cfRule type="cellIs" dxfId="866" priority="171" operator="greaterThanOrEqual">
      <formula>F66</formula>
    </cfRule>
  </conditionalFormatting>
  <conditionalFormatting sqref="G71">
    <cfRule type="cellIs" dxfId="865" priority="538" operator="equal">
      <formula>0</formula>
    </cfRule>
    <cfRule type="cellIs" dxfId="864" priority="539" operator="lessThan">
      <formula>F71</formula>
    </cfRule>
    <cfRule type="cellIs" dxfId="863" priority="540" operator="greaterThanOrEqual">
      <formula>F71</formula>
    </cfRule>
  </conditionalFormatting>
  <conditionalFormatting sqref="G73">
    <cfRule type="cellIs" dxfId="862" priority="1648" operator="lessThan">
      <formula>F73</formula>
    </cfRule>
    <cfRule type="cellIs" dxfId="861" priority="1649" operator="greaterThanOrEqual">
      <formula>F73</formula>
    </cfRule>
  </conditionalFormatting>
  <conditionalFormatting sqref="G73:G74">
    <cfRule type="cellIs" dxfId="860" priority="1644" operator="equal">
      <formula>0</formula>
    </cfRule>
  </conditionalFormatting>
  <conditionalFormatting sqref="G74">
    <cfRule type="cellIs" dxfId="859" priority="1645" operator="lessThan">
      <formula>F74</formula>
    </cfRule>
    <cfRule type="cellIs" dxfId="858" priority="1646" operator="greaterThanOrEqual">
      <formula>F74</formula>
    </cfRule>
  </conditionalFormatting>
  <conditionalFormatting sqref="G75">
    <cfRule type="cellIs" dxfId="857" priority="310" operator="equal">
      <formula>0</formula>
    </cfRule>
    <cfRule type="cellIs" dxfId="856" priority="311" operator="lessThan">
      <formula>F75</formula>
    </cfRule>
    <cfRule type="cellIs" dxfId="855" priority="312" operator="greaterThanOrEqual">
      <formula>F75</formula>
    </cfRule>
  </conditionalFormatting>
  <conditionalFormatting sqref="G76:G79">
    <cfRule type="cellIs" dxfId="854" priority="212" operator="lessThan">
      <formula>F76</formula>
    </cfRule>
    <cfRule type="cellIs" dxfId="853" priority="213" operator="greaterThanOrEqual">
      <formula>F76</formula>
    </cfRule>
  </conditionalFormatting>
  <conditionalFormatting sqref="G76:G81">
    <cfRule type="cellIs" dxfId="852" priority="211" operator="equal">
      <formula>0</formula>
    </cfRule>
  </conditionalFormatting>
  <conditionalFormatting sqref="G80">
    <cfRule type="cellIs" dxfId="851" priority="1654" operator="lessThan">
      <formula>F80</formula>
    </cfRule>
    <cfRule type="cellIs" dxfId="850" priority="1655" operator="greaterThanOrEqual">
      <formula>F80</formula>
    </cfRule>
  </conditionalFormatting>
  <conditionalFormatting sqref="G81">
    <cfRule type="cellIs" dxfId="849" priority="1642" operator="lessThan">
      <formula>F81</formula>
    </cfRule>
    <cfRule type="cellIs" dxfId="848" priority="1643" operator="greaterThanOrEqual">
      <formula>F81</formula>
    </cfRule>
  </conditionalFormatting>
  <conditionalFormatting sqref="G82">
    <cfRule type="cellIs" dxfId="847" priority="292" operator="equal">
      <formula>0</formula>
    </cfRule>
    <cfRule type="cellIs" dxfId="846" priority="293" operator="lessThan">
      <formula>F82</formula>
    </cfRule>
    <cfRule type="cellIs" dxfId="845" priority="294" operator="greaterThanOrEqual">
      <formula>F82</formula>
    </cfRule>
  </conditionalFormatting>
  <conditionalFormatting sqref="G83:G86">
    <cfRule type="cellIs" dxfId="844" priority="247" operator="equal">
      <formula>0</formula>
    </cfRule>
    <cfRule type="cellIs" dxfId="843" priority="248" operator="lessThan">
      <formula>F83</formula>
    </cfRule>
    <cfRule type="cellIs" dxfId="842" priority="249" operator="greaterThanOrEqual">
      <formula>F83</formula>
    </cfRule>
  </conditionalFormatting>
  <conditionalFormatting sqref="G92">
    <cfRule type="cellIs" dxfId="841" priority="274" operator="equal">
      <formula>0</formula>
    </cfRule>
    <cfRule type="cellIs" dxfId="840" priority="275" operator="lessThan">
      <formula>F92</formula>
    </cfRule>
    <cfRule type="cellIs" dxfId="839" priority="276" operator="greaterThanOrEqual">
      <formula>F92</formula>
    </cfRule>
  </conditionalFormatting>
  <conditionalFormatting sqref="G93:G97 K93:K97 O93:O97">
    <cfRule type="cellIs" dxfId="838" priority="529" operator="equal">
      <formula>0</formula>
    </cfRule>
    <cfRule type="cellIs" dxfId="837" priority="530" operator="lessThan">
      <formula>F93</formula>
    </cfRule>
    <cfRule type="cellIs" dxfId="836" priority="531" operator="greaterThanOrEqual">
      <formula>F93</formula>
    </cfRule>
  </conditionalFormatting>
  <conditionalFormatting sqref="H7">
    <cfRule type="cellIs" dxfId="835" priority="517" operator="equal">
      <formula>"Introducir resultado"</formula>
    </cfRule>
    <cfRule type="cellIs" dxfId="834" priority="518" operator="equal">
      <formula>"Meta Conseguida"</formula>
    </cfRule>
    <cfRule type="cellIs" dxfId="833" priority="519" operator="equal">
      <formula>"Meta non Conseguida"</formula>
    </cfRule>
  </conditionalFormatting>
  <conditionalFormatting sqref="H8">
    <cfRule type="cellIs" dxfId="832" priority="499" operator="equal">
      <formula>"Meta Totalmente Alcanzada"</formula>
    </cfRule>
    <cfRule type="cellIs" dxfId="831" priority="500" operator="equal">
      <formula>"Meta Parcialmente Alcanzada"</formula>
    </cfRule>
    <cfRule type="cellIs" dxfId="830" priority="501" operator="equal">
      <formula>"Ningunha Meta Alcanzada"</formula>
    </cfRule>
  </conditionalFormatting>
  <conditionalFormatting sqref="H9:H10">
    <cfRule type="cellIs" dxfId="829" priority="805" operator="equal">
      <formula>"Introducir resultado"</formula>
    </cfRule>
    <cfRule type="cellIs" dxfId="828" priority="806" operator="equal">
      <formula>"Meta Conseguida"</formula>
    </cfRule>
    <cfRule type="cellIs" dxfId="827" priority="807" operator="equal">
      <formula>"Meta non Conseguida"</formula>
    </cfRule>
  </conditionalFormatting>
  <conditionalFormatting sqref="H12">
    <cfRule type="cellIs" dxfId="826" priority="481" operator="equal">
      <formula>"Meta Totalmente Alcanzada"</formula>
    </cfRule>
    <cfRule type="cellIs" dxfId="825" priority="482" operator="equal">
      <formula>"Meta Parcialmente Alcanzada"</formula>
    </cfRule>
    <cfRule type="cellIs" dxfId="824" priority="483" operator="equal">
      <formula>"Ningunha Meta Alcanzada"</formula>
    </cfRule>
  </conditionalFormatting>
  <conditionalFormatting sqref="H13:H14">
    <cfRule type="cellIs" dxfId="823" priority="800" operator="equal">
      <formula>"Meta Conseguida"</formula>
    </cfRule>
    <cfRule type="cellIs" dxfId="822" priority="801" operator="equal">
      <formula>"Meta non Conseguida"</formula>
    </cfRule>
  </conditionalFormatting>
  <conditionalFormatting sqref="H13:H15">
    <cfRule type="cellIs" dxfId="821" priority="9" operator="equal">
      <formula>"Introducir resultado"</formula>
    </cfRule>
  </conditionalFormatting>
  <conditionalFormatting sqref="H15">
    <cfRule type="cellIs" dxfId="820" priority="10" operator="equal">
      <formula>"Resultado Introducido"</formula>
    </cfRule>
    <cfRule type="cellIs" dxfId="819" priority="11" operator="equal">
      <formula>"Meta no Conseguida"</formula>
    </cfRule>
  </conditionalFormatting>
  <conditionalFormatting sqref="H16">
    <cfRule type="cellIs" dxfId="818" priority="463" operator="equal">
      <formula>"Meta Totalmente Alcanzada"</formula>
    </cfRule>
    <cfRule type="cellIs" dxfId="817" priority="464" operator="equal">
      <formula>"Meta Parcialmente Alcanzada"</formula>
    </cfRule>
    <cfRule type="cellIs" dxfId="816" priority="465" operator="equal">
      <formula>"Ningunha Meta Alcanzada"</formula>
    </cfRule>
  </conditionalFormatting>
  <conditionalFormatting sqref="H17:H18">
    <cfRule type="cellIs" dxfId="815" priority="789" operator="equal">
      <formula>"Introducir resultado"</formula>
    </cfRule>
    <cfRule type="cellIs" dxfId="814" priority="790" operator="equal">
      <formula>"Meta Conseguida"</formula>
    </cfRule>
    <cfRule type="cellIs" dxfId="813" priority="791" operator="equal">
      <formula>"Meta non Conseguida"</formula>
    </cfRule>
  </conditionalFormatting>
  <conditionalFormatting sqref="H20">
    <cfRule type="cellIs" dxfId="812" priority="445" operator="equal">
      <formula>"Meta Totalmente Alcanzada"</formula>
    </cfRule>
    <cfRule type="cellIs" dxfId="811" priority="446" operator="equal">
      <formula>"Meta Parcialmente Alcanzada"</formula>
    </cfRule>
    <cfRule type="cellIs" dxfId="810" priority="447" operator="equal">
      <formula>"Ningunha Meta Alcanzada"</formula>
    </cfRule>
  </conditionalFormatting>
  <conditionalFormatting sqref="H21:H22">
    <cfRule type="cellIs" dxfId="809" priority="783" operator="equal">
      <formula>"Introducir resultado"</formula>
    </cfRule>
    <cfRule type="cellIs" dxfId="808" priority="784" operator="equal">
      <formula>"Meta Conseguida"</formula>
    </cfRule>
    <cfRule type="cellIs" dxfId="807" priority="785" operator="equal">
      <formula>"Meta non Conseguida"</formula>
    </cfRule>
  </conditionalFormatting>
  <conditionalFormatting sqref="H24">
    <cfRule type="cellIs" dxfId="806" priority="421" operator="equal">
      <formula>"Meta Totalmente Alcanzada"</formula>
    </cfRule>
    <cfRule type="cellIs" dxfId="805" priority="422" operator="equal">
      <formula>"Meta Parcialmente Alcanzada"</formula>
    </cfRule>
    <cfRule type="cellIs" dxfId="804" priority="423" operator="equal">
      <formula>"Ningunha Meta Alcanzada"</formula>
    </cfRule>
  </conditionalFormatting>
  <conditionalFormatting sqref="H25:H30">
    <cfRule type="cellIs" dxfId="803" priority="1686" operator="equal">
      <formula>"Introducir resultado"</formula>
    </cfRule>
    <cfRule type="cellIs" dxfId="802" priority="1687" operator="equal">
      <formula>"Meta Conseguida"</formula>
    </cfRule>
    <cfRule type="cellIs" dxfId="801" priority="1688" operator="equal">
      <formula>"Meta non Conseguida"</formula>
    </cfRule>
  </conditionalFormatting>
  <conditionalFormatting sqref="H32:H33">
    <cfRule type="cellIs" dxfId="800" priority="1683" operator="equal">
      <formula>"Introducir resultado"</formula>
    </cfRule>
    <cfRule type="cellIs" dxfId="799" priority="1684" operator="equal">
      <formula>"Meta Conseguida"</formula>
    </cfRule>
    <cfRule type="cellIs" dxfId="798" priority="1685" operator="equal">
      <formula>"Meta non Conseguida"</formula>
    </cfRule>
  </conditionalFormatting>
  <conditionalFormatting sqref="H35:H36">
    <cfRule type="cellIs" dxfId="797" priority="1692" operator="equal">
      <formula>"Introducir resultado"</formula>
    </cfRule>
    <cfRule type="cellIs" dxfId="796" priority="1693" operator="equal">
      <formula>"Meta Conseguida"</formula>
    </cfRule>
    <cfRule type="cellIs" dxfId="795" priority="1694" operator="equal">
      <formula>"Meta non Conseguida"</formula>
    </cfRule>
  </conditionalFormatting>
  <conditionalFormatting sqref="H37">
    <cfRule type="cellIs" dxfId="794" priority="409" operator="equal">
      <formula>"Meta Totalmente Alcanzada"</formula>
    </cfRule>
    <cfRule type="cellIs" dxfId="793" priority="410" operator="equal">
      <formula>"Meta Parcialmente Alcanzada"</formula>
    </cfRule>
    <cfRule type="cellIs" dxfId="792" priority="411" operator="equal">
      <formula>"Ningunha Meta Alcanzada"</formula>
    </cfRule>
  </conditionalFormatting>
  <conditionalFormatting sqref="H38:H40">
    <cfRule type="cellIs" dxfId="791" priority="1904" operator="equal">
      <formula>"Meta Conseguida"</formula>
    </cfRule>
    <cfRule type="cellIs" dxfId="790" priority="1905" operator="equal">
      <formula>"Meta non Conseguida"</formula>
    </cfRule>
  </conditionalFormatting>
  <conditionalFormatting sqref="H38:H41">
    <cfRule type="cellIs" dxfId="789" priority="1897" operator="equal">
      <formula>"Introducir resultado"</formula>
    </cfRule>
  </conditionalFormatting>
  <conditionalFormatting sqref="H41">
    <cfRule type="cellIs" dxfId="788" priority="1898" operator="equal">
      <formula>"Indicador Completado"</formula>
    </cfRule>
    <cfRule type="cellIs" dxfId="787" priority="1899" operator="equal">
      <formula>"Meta no Conseguida"</formula>
    </cfRule>
  </conditionalFormatting>
  <conditionalFormatting sqref="H46">
    <cfRule type="cellIs" dxfId="786" priority="373" operator="equal">
      <formula>"Meta Totalmente Alcanzada"</formula>
    </cfRule>
    <cfRule type="cellIs" dxfId="785" priority="374" operator="equal">
      <formula>"Meta Parcialmente Alcanzada"</formula>
    </cfRule>
    <cfRule type="cellIs" dxfId="784" priority="375" operator="equal">
      <formula>"Ningunha Meta Alcanzada"</formula>
    </cfRule>
  </conditionalFormatting>
  <conditionalFormatting sqref="H47">
    <cfRule type="cellIs" dxfId="783" priority="2001" operator="equal">
      <formula>"Meta noN Conseguida"</formula>
    </cfRule>
  </conditionalFormatting>
  <conditionalFormatting sqref="H47:H53">
    <cfRule type="cellIs" dxfId="782" priority="556" operator="equal">
      <formula>"Introducir resultado"</formula>
    </cfRule>
    <cfRule type="cellIs" dxfId="781" priority="557" operator="equal">
      <formula>"Meta Conseguida"</formula>
    </cfRule>
  </conditionalFormatting>
  <conditionalFormatting sqref="H48:H53">
    <cfRule type="cellIs" dxfId="780" priority="558" operator="equal">
      <formula>"Meta non Conseguida"</formula>
    </cfRule>
  </conditionalFormatting>
  <conditionalFormatting sqref="H54">
    <cfRule type="cellIs" dxfId="779" priority="361" operator="equal">
      <formula>"Meta Totalmente Alcanzada"</formula>
    </cfRule>
    <cfRule type="cellIs" dxfId="778" priority="362" operator="equal">
      <formula>"Meta Parcialmente Alcanzada"</formula>
    </cfRule>
    <cfRule type="cellIs" dxfId="777" priority="363" operator="equal">
      <formula>"Ningunha Meta Alcanzada"</formula>
    </cfRule>
  </conditionalFormatting>
  <conditionalFormatting sqref="H55:H58">
    <cfRule type="cellIs" dxfId="776" priority="1951" operator="equal">
      <formula>"Introducir resultado"</formula>
    </cfRule>
    <cfRule type="cellIs" dxfId="775" priority="1952" operator="equal">
      <formula>"Meta Conseguida"</formula>
    </cfRule>
    <cfRule type="cellIs" dxfId="774" priority="1953" operator="equal">
      <formula>"Meta non Conseguida"</formula>
    </cfRule>
  </conditionalFormatting>
  <conditionalFormatting sqref="H59">
    <cfRule type="cellIs" dxfId="773" priority="343" operator="equal">
      <formula>"Meta Totalmente Alcanzada"</formula>
    </cfRule>
    <cfRule type="cellIs" dxfId="772" priority="344" operator="equal">
      <formula>"Meta Parcialmente Alcanzada"</formula>
    </cfRule>
    <cfRule type="cellIs" dxfId="771" priority="345" operator="equal">
      <formula>"Ningunha Meta Alcanzada"</formula>
    </cfRule>
  </conditionalFormatting>
  <conditionalFormatting sqref="H60:H64">
    <cfRule type="cellIs" dxfId="770" priority="1677" operator="equal">
      <formula>"Introducir resultado"</formula>
    </cfRule>
    <cfRule type="cellIs" dxfId="769" priority="1678" operator="equal">
      <formula>"Meta Conseguida"</formula>
    </cfRule>
    <cfRule type="cellIs" dxfId="768" priority="1679" operator="equal">
      <formula>"Meta non Conseguida"</formula>
    </cfRule>
  </conditionalFormatting>
  <conditionalFormatting sqref="H65">
    <cfRule type="cellIs" dxfId="767" priority="325" operator="equal">
      <formula>"Meta Totalmente Alcanzada"</formula>
    </cfRule>
    <cfRule type="cellIs" dxfId="766" priority="326" operator="equal">
      <formula>"Meta Parcialmente Alcanzada"</formula>
    </cfRule>
    <cfRule type="cellIs" dxfId="765" priority="327" operator="equal">
      <formula>"Ningunha Meta Alcanzada"</formula>
    </cfRule>
  </conditionalFormatting>
  <conditionalFormatting sqref="H66:H69">
    <cfRule type="cellIs" dxfId="764" priority="1892" operator="equal">
      <formula>"Meta Conseguida"</formula>
    </cfRule>
    <cfRule type="cellIs" dxfId="763" priority="1893" operator="equal">
      <formula>"Meta non Conseguida"</formula>
    </cfRule>
  </conditionalFormatting>
  <conditionalFormatting sqref="H66:H74">
    <cfRule type="cellIs" dxfId="762" priority="1662" operator="equal">
      <formula>"Introducir resultado"</formula>
    </cfRule>
  </conditionalFormatting>
  <conditionalFormatting sqref="H70">
    <cfRule type="cellIs" dxfId="761" priority="1675" operator="equal">
      <formula>"Indicador Completado"</formula>
    </cfRule>
    <cfRule type="cellIs" dxfId="760" priority="1676" operator="equal">
      <formula>"Meta no Conseguida"</formula>
    </cfRule>
  </conditionalFormatting>
  <conditionalFormatting sqref="H71">
    <cfRule type="cellIs" dxfId="759" priority="1669" operator="equal">
      <formula>"Meta Conseguida"</formula>
    </cfRule>
    <cfRule type="cellIs" dxfId="758" priority="1670" operator="equal">
      <formula>"Meta non Conseguida"</formula>
    </cfRule>
  </conditionalFormatting>
  <conditionalFormatting sqref="H72">
    <cfRule type="cellIs" dxfId="757" priority="1672" operator="equal">
      <formula>"Indicador Completado"</formula>
    </cfRule>
    <cfRule type="cellIs" dxfId="756" priority="1673" operator="equal">
      <formula>"Meta no Conseguida"</formula>
    </cfRule>
  </conditionalFormatting>
  <conditionalFormatting sqref="H73:H74">
    <cfRule type="cellIs" dxfId="755" priority="1663" operator="equal">
      <formula>"Meta Conseguida"</formula>
    </cfRule>
    <cfRule type="cellIs" dxfId="754" priority="1664" operator="equal">
      <formula>"Meta non Conseguida"</formula>
    </cfRule>
  </conditionalFormatting>
  <conditionalFormatting sqref="H75">
    <cfRule type="cellIs" dxfId="753" priority="307" operator="equal">
      <formula>"Meta Totalmente Alcanzada"</formula>
    </cfRule>
    <cfRule type="cellIs" dxfId="752" priority="308" operator="equal">
      <formula>"Meta Parcialmente Alcanzada"</formula>
    </cfRule>
    <cfRule type="cellIs" dxfId="751" priority="309" operator="equal">
      <formula>"Ningunha Meta Alcanzada"</formula>
    </cfRule>
  </conditionalFormatting>
  <conditionalFormatting sqref="H76:H81">
    <cfRule type="cellIs" dxfId="750" priority="1656" operator="equal">
      <formula>"Introducir resultado"</formula>
    </cfRule>
    <cfRule type="cellIs" dxfId="749" priority="1657" operator="equal">
      <formula>"Meta Conseguida"</formula>
    </cfRule>
    <cfRule type="cellIs" dxfId="748" priority="1658" operator="equal">
      <formula>"Meta non Conseguida"</formula>
    </cfRule>
  </conditionalFormatting>
  <conditionalFormatting sqref="H82">
    <cfRule type="cellIs" dxfId="747" priority="289" operator="equal">
      <formula>"Meta Totalmente Alcanzada"</formula>
    </cfRule>
    <cfRule type="cellIs" dxfId="746" priority="290" operator="equal">
      <formula>"Meta Parcialmente Alcanzada"</formula>
    </cfRule>
    <cfRule type="cellIs" dxfId="745" priority="291" operator="equal">
      <formula>"Ningunha Meta Alcanzada"</formula>
    </cfRule>
  </conditionalFormatting>
  <conditionalFormatting sqref="H83:H86">
    <cfRule type="cellIs" dxfId="744" priority="1844" operator="equal">
      <formula>"Meta Conseguida"</formula>
    </cfRule>
    <cfRule type="cellIs" dxfId="743" priority="1845" operator="equal">
      <formula>"Meta non Conseguida"</formula>
    </cfRule>
  </conditionalFormatting>
  <conditionalFormatting sqref="H83:H88">
    <cfRule type="cellIs" dxfId="742" priority="1638" operator="equal">
      <formula>"Introducir resultado"</formula>
    </cfRule>
  </conditionalFormatting>
  <conditionalFormatting sqref="H87:H88">
    <cfRule type="cellIs" dxfId="741" priority="1639" operator="equal">
      <formula>"Indicador Completado"</formula>
    </cfRule>
    <cfRule type="cellIs" dxfId="740" priority="1640" operator="equal">
      <formula>"Meta no Conseguida"</formula>
    </cfRule>
  </conditionalFormatting>
  <conditionalFormatting sqref="H92">
    <cfRule type="cellIs" dxfId="739" priority="271" operator="equal">
      <formula>"Meta Totalmente Alcanzada"</formula>
    </cfRule>
    <cfRule type="cellIs" dxfId="738" priority="272" operator="equal">
      <formula>"Meta Parcialmente Alcanzada"</formula>
    </cfRule>
    <cfRule type="cellIs" dxfId="737" priority="273" operator="equal">
      <formula>"Ningunha Meta Alcanzada"</formula>
    </cfRule>
  </conditionalFormatting>
  <conditionalFormatting sqref="H93:H97">
    <cfRule type="cellIs" dxfId="736" priority="526" operator="equal">
      <formula>"Introducir resultado"</formula>
    </cfRule>
    <cfRule type="cellIs" dxfId="735" priority="527" operator="equal">
      <formula>"Meta Conseguida"</formula>
    </cfRule>
    <cfRule type="cellIs" dxfId="734" priority="528" operator="equal">
      <formula>"Meta non Conseguida"</formula>
    </cfRule>
  </conditionalFormatting>
  <conditionalFormatting sqref="K7">
    <cfRule type="cellIs" dxfId="733" priority="780" operator="equal">
      <formula>0</formula>
    </cfRule>
    <cfRule type="cellIs" dxfId="732" priority="781" operator="lessThan">
      <formula>J7</formula>
    </cfRule>
    <cfRule type="cellIs" dxfId="731" priority="782" operator="greaterThanOrEqual">
      <formula>J7</formula>
    </cfRule>
  </conditionalFormatting>
  <conditionalFormatting sqref="K8">
    <cfRule type="cellIs" dxfId="730" priority="505" operator="equal">
      <formula>0</formula>
    </cfRule>
    <cfRule type="cellIs" dxfId="729" priority="506" operator="greaterThanOrEqual">
      <formula>J8</formula>
    </cfRule>
    <cfRule type="cellIs" dxfId="728" priority="507" operator="lessThan">
      <formula>J8</formula>
    </cfRule>
  </conditionalFormatting>
  <conditionalFormatting sqref="K9">
    <cfRule type="cellIs" dxfId="727" priority="769" operator="lessThan">
      <formula>J9</formula>
    </cfRule>
    <cfRule type="cellIs" dxfId="726" priority="770" operator="greaterThanOrEqual">
      <formula>J9</formula>
    </cfRule>
  </conditionalFormatting>
  <conditionalFormatting sqref="K9:K11">
    <cfRule type="cellIs" dxfId="725" priority="628" operator="equal">
      <formula>0</formula>
    </cfRule>
  </conditionalFormatting>
  <conditionalFormatting sqref="K10">
    <cfRule type="cellIs" dxfId="724" priority="629" operator="lessThan">
      <formula>J10</formula>
    </cfRule>
    <cfRule type="cellIs" dxfId="723" priority="630" operator="greaterThanOrEqual">
      <formula>J10</formula>
    </cfRule>
  </conditionalFormatting>
  <conditionalFormatting sqref="K11">
    <cfRule type="cellIs" dxfId="722" priority="772" operator="lessThan">
      <formula>$F11</formula>
    </cfRule>
    <cfRule type="cellIs" dxfId="721" priority="773" operator="greaterThanOrEqual">
      <formula>$F11</formula>
    </cfRule>
  </conditionalFormatting>
  <conditionalFormatting sqref="K12">
    <cfRule type="cellIs" dxfId="720" priority="487" operator="equal">
      <formula>0</formula>
    </cfRule>
    <cfRule type="cellIs" dxfId="719" priority="488" operator="greaterThanOrEqual">
      <formula>J12</formula>
    </cfRule>
    <cfRule type="cellIs" dxfId="718" priority="489" operator="lessThan">
      <formula>J12</formula>
    </cfRule>
  </conditionalFormatting>
  <conditionalFormatting sqref="K13">
    <cfRule type="cellIs" dxfId="717" priority="751" operator="lessThan">
      <formula>J13</formula>
    </cfRule>
    <cfRule type="cellIs" dxfId="716" priority="752" operator="greaterThanOrEqual">
      <formula>J13</formula>
    </cfRule>
  </conditionalFormatting>
  <conditionalFormatting sqref="K13:K15">
    <cfRule type="cellIs" dxfId="715" priority="2" operator="equal">
      <formula>0</formula>
    </cfRule>
  </conditionalFormatting>
  <conditionalFormatting sqref="K14">
    <cfRule type="cellIs" dxfId="714" priority="635" operator="lessThan">
      <formula>J14</formula>
    </cfRule>
    <cfRule type="cellIs" dxfId="713" priority="636" operator="greaterThanOrEqual">
      <formula>J14</formula>
    </cfRule>
  </conditionalFormatting>
  <conditionalFormatting sqref="K16">
    <cfRule type="cellIs" dxfId="712" priority="469" operator="equal">
      <formula>0</formula>
    </cfRule>
    <cfRule type="cellIs" dxfId="711" priority="470" operator="greaterThanOrEqual">
      <formula>J16</formula>
    </cfRule>
    <cfRule type="cellIs" dxfId="710" priority="471" operator="lessThan">
      <formula>J16</formula>
    </cfRule>
  </conditionalFormatting>
  <conditionalFormatting sqref="K17">
    <cfRule type="cellIs" dxfId="709" priority="766" operator="lessThan">
      <formula>J17</formula>
    </cfRule>
    <cfRule type="cellIs" dxfId="708" priority="767" operator="greaterThanOrEqual">
      <formula>J17</formula>
    </cfRule>
  </conditionalFormatting>
  <conditionalFormatting sqref="K17:K18">
    <cfRule type="cellIs" dxfId="707" priority="622" operator="equal">
      <formula>0</formula>
    </cfRule>
  </conditionalFormatting>
  <conditionalFormatting sqref="K18">
    <cfRule type="cellIs" dxfId="706" priority="623" operator="lessThan">
      <formula>J18</formula>
    </cfRule>
    <cfRule type="cellIs" dxfId="705" priority="624" operator="greaterThanOrEqual">
      <formula>J18</formula>
    </cfRule>
  </conditionalFormatting>
  <conditionalFormatting sqref="K20">
    <cfRule type="cellIs" dxfId="704" priority="451" operator="equal">
      <formula>0</formula>
    </cfRule>
    <cfRule type="cellIs" dxfId="703" priority="452" operator="greaterThanOrEqual">
      <formula>J20</formula>
    </cfRule>
    <cfRule type="cellIs" dxfId="702" priority="453" operator="lessThan">
      <formula>J20</formula>
    </cfRule>
  </conditionalFormatting>
  <conditionalFormatting sqref="K21">
    <cfRule type="cellIs" dxfId="701" priority="760" operator="lessThan">
      <formula>J21</formula>
    </cfRule>
    <cfRule type="cellIs" dxfId="700" priority="761" operator="greaterThanOrEqual">
      <formula>J21</formula>
    </cfRule>
  </conditionalFormatting>
  <conditionalFormatting sqref="K21:K22">
    <cfRule type="cellIs" dxfId="699" priority="616" operator="equal">
      <formula>0</formula>
    </cfRule>
  </conditionalFormatting>
  <conditionalFormatting sqref="K22">
    <cfRule type="cellIs" dxfId="698" priority="617" operator="lessThan">
      <formula>J22</formula>
    </cfRule>
    <cfRule type="cellIs" dxfId="697" priority="618" operator="greaterThanOrEqual">
      <formula>J22</formula>
    </cfRule>
  </conditionalFormatting>
  <conditionalFormatting sqref="K24">
    <cfRule type="cellIs" dxfId="696" priority="433" operator="equal">
      <formula>0</formula>
    </cfRule>
    <cfRule type="cellIs" dxfId="695" priority="434" operator="greaterThanOrEqual">
      <formula>J24</formula>
    </cfRule>
    <cfRule type="cellIs" dxfId="694" priority="435" operator="lessThan">
      <formula>J24</formula>
    </cfRule>
  </conditionalFormatting>
  <conditionalFormatting sqref="K25">
    <cfRule type="cellIs" dxfId="693" priority="1446" operator="equal">
      <formula>0</formula>
    </cfRule>
    <cfRule type="cellIs" dxfId="692" priority="1447" operator="lessThan">
      <formula>J25</formula>
    </cfRule>
    <cfRule type="cellIs" dxfId="691" priority="1448" operator="greaterThanOrEqual">
      <formula>J25</formula>
    </cfRule>
  </conditionalFormatting>
  <conditionalFormatting sqref="K26">
    <cfRule type="cellIs" dxfId="690" priority="1449" operator="equal">
      <formula>0</formula>
    </cfRule>
    <cfRule type="cellIs" dxfId="689" priority="1450" operator="lessThanOrEqual">
      <formula>J26</formula>
    </cfRule>
    <cfRule type="cellIs" dxfId="688" priority="1451" operator="greaterThan">
      <formula>J26</formula>
    </cfRule>
  </conditionalFormatting>
  <conditionalFormatting sqref="K27:K30">
    <cfRule type="cellIs" dxfId="687" priority="1434" operator="equal">
      <formula>0</formula>
    </cfRule>
    <cfRule type="cellIs" dxfId="686" priority="1435" operator="lessThan">
      <formula>$F27</formula>
    </cfRule>
    <cfRule type="cellIs" dxfId="685" priority="1436" operator="greaterThanOrEqual">
      <formula>$F27</formula>
    </cfRule>
  </conditionalFormatting>
  <conditionalFormatting sqref="K32:K33">
    <cfRule type="cellIs" dxfId="684" priority="22" operator="equal">
      <formula>0</formula>
    </cfRule>
    <cfRule type="cellIs" dxfId="683" priority="23" operator="lessThan">
      <formula>J32</formula>
    </cfRule>
    <cfRule type="cellIs" dxfId="682" priority="24" operator="greaterThanOrEqual">
      <formula>J32</formula>
    </cfRule>
  </conditionalFormatting>
  <conditionalFormatting sqref="K35:K36">
    <cfRule type="cellIs" dxfId="681" priority="19" operator="equal">
      <formula>0</formula>
    </cfRule>
    <cfRule type="cellIs" dxfId="680" priority="20" operator="lessThan">
      <formula>J35</formula>
    </cfRule>
    <cfRule type="cellIs" dxfId="679" priority="21" operator="greaterThanOrEqual">
      <formula>J35</formula>
    </cfRule>
  </conditionalFormatting>
  <conditionalFormatting sqref="K37">
    <cfRule type="cellIs" dxfId="678" priority="415" operator="equal">
      <formula>0</formula>
    </cfRule>
    <cfRule type="cellIs" dxfId="677" priority="416" operator="lessThan">
      <formula>$R37</formula>
    </cfRule>
    <cfRule type="cellIs" dxfId="676" priority="417" operator="greaterThanOrEqual">
      <formula>$R37</formula>
    </cfRule>
  </conditionalFormatting>
  <conditionalFormatting sqref="K38:K40">
    <cfRule type="cellIs" dxfId="675" priority="1518" operator="equal">
      <formula>0</formula>
    </cfRule>
    <cfRule type="cellIs" dxfId="674" priority="1519" operator="lessThan">
      <formula>J38</formula>
    </cfRule>
    <cfRule type="cellIs" dxfId="673" priority="1520" operator="greaterThanOrEqual">
      <formula>J38</formula>
    </cfRule>
  </conditionalFormatting>
  <conditionalFormatting sqref="K46">
    <cfRule type="cellIs" dxfId="672" priority="379" operator="equal">
      <formula>0</formula>
    </cfRule>
    <cfRule type="cellIs" dxfId="671" priority="380" operator="lessThan">
      <formula>J46</formula>
    </cfRule>
    <cfRule type="cellIs" dxfId="670" priority="381" operator="greaterThanOrEqual">
      <formula>J46</formula>
    </cfRule>
  </conditionalFormatting>
  <conditionalFormatting sqref="K47:K51">
    <cfRule type="cellIs" dxfId="669" priority="43" operator="equal">
      <formula>0</formula>
    </cfRule>
    <cfRule type="cellIs" dxfId="668" priority="44" operator="lessThan">
      <formula>J47</formula>
    </cfRule>
    <cfRule type="cellIs" dxfId="667" priority="45" operator="greaterThanOrEqual">
      <formula>J47</formula>
    </cfRule>
  </conditionalFormatting>
  <conditionalFormatting sqref="K52:K53">
    <cfRule type="cellIs" dxfId="666" priority="532" operator="equal">
      <formula>0</formula>
    </cfRule>
    <cfRule type="cellIs" dxfId="665" priority="533" operator="lessThanOrEqual">
      <formula>J52</formula>
    </cfRule>
    <cfRule type="cellIs" dxfId="664" priority="534" operator="greaterThan">
      <formula>J52</formula>
    </cfRule>
  </conditionalFormatting>
  <conditionalFormatting sqref="K54">
    <cfRule type="cellIs" dxfId="663" priority="358" operator="equal">
      <formula>0</formula>
    </cfRule>
    <cfRule type="cellIs" dxfId="662" priority="359" operator="lessThan">
      <formula>J54</formula>
    </cfRule>
    <cfRule type="cellIs" dxfId="661" priority="360" operator="greaterThanOrEqual">
      <formula>J54</formula>
    </cfRule>
  </conditionalFormatting>
  <conditionalFormatting sqref="K55:K58">
    <cfRule type="cellIs" dxfId="660" priority="85" operator="equal">
      <formula>0</formula>
    </cfRule>
    <cfRule type="cellIs" dxfId="659" priority="86" operator="lessThan">
      <formula>J55</formula>
    </cfRule>
    <cfRule type="cellIs" dxfId="658" priority="87" operator="greaterThanOrEqual">
      <formula>J55</formula>
    </cfRule>
  </conditionalFormatting>
  <conditionalFormatting sqref="K59">
    <cfRule type="cellIs" dxfId="657" priority="340" operator="equal">
      <formula>0</formula>
    </cfRule>
    <cfRule type="cellIs" dxfId="656" priority="341" operator="lessThan">
      <formula>J59</formula>
    </cfRule>
    <cfRule type="cellIs" dxfId="655" priority="342" operator="greaterThanOrEqual">
      <formula>J59</formula>
    </cfRule>
  </conditionalFormatting>
  <conditionalFormatting sqref="K60:K63">
    <cfRule type="cellIs" dxfId="654" priority="122" operator="lessThan">
      <formula>J60</formula>
    </cfRule>
    <cfRule type="cellIs" dxfId="653" priority="123" operator="greaterThanOrEqual">
      <formula>J60</formula>
    </cfRule>
  </conditionalFormatting>
  <conditionalFormatting sqref="K60:K64">
    <cfRule type="cellIs" dxfId="652" priority="121" operator="equal">
      <formula>0</formula>
    </cfRule>
  </conditionalFormatting>
  <conditionalFormatting sqref="K64">
    <cfRule type="cellIs" dxfId="651" priority="1552" operator="lessThan">
      <formula>J64</formula>
    </cfRule>
    <cfRule type="cellIs" dxfId="650" priority="1553" operator="greaterThanOrEqual">
      <formula>J64</formula>
    </cfRule>
  </conditionalFormatting>
  <conditionalFormatting sqref="K65">
    <cfRule type="cellIs" dxfId="649" priority="322" operator="equal">
      <formula>0</formula>
    </cfRule>
    <cfRule type="cellIs" dxfId="648" priority="323" operator="lessThan">
      <formula>J65</formula>
    </cfRule>
    <cfRule type="cellIs" dxfId="647" priority="324" operator="greaterThanOrEqual">
      <formula>J65</formula>
    </cfRule>
  </conditionalFormatting>
  <conditionalFormatting sqref="K66:K69">
    <cfRule type="cellIs" dxfId="646" priority="157" operator="equal">
      <formula>0</formula>
    </cfRule>
    <cfRule type="cellIs" dxfId="645" priority="158" operator="lessThan">
      <formula>J66</formula>
    </cfRule>
    <cfRule type="cellIs" dxfId="644" priority="159" operator="greaterThanOrEqual">
      <formula>J66</formula>
    </cfRule>
  </conditionalFormatting>
  <conditionalFormatting sqref="K71">
    <cfRule type="cellIs" dxfId="643" priority="535" operator="equal">
      <formula>0</formula>
    </cfRule>
    <cfRule type="cellIs" dxfId="642" priority="536" operator="lessThan">
      <formula>J71</formula>
    </cfRule>
    <cfRule type="cellIs" dxfId="641" priority="537" operator="greaterThanOrEqual">
      <formula>J71</formula>
    </cfRule>
  </conditionalFormatting>
  <conditionalFormatting sqref="K73:K74">
    <cfRule type="cellIs" dxfId="640" priority="1262" operator="equal">
      <formula>0</formula>
    </cfRule>
    <cfRule type="cellIs" dxfId="639" priority="1263" operator="lessThan">
      <formula>J73</formula>
    </cfRule>
    <cfRule type="cellIs" dxfId="638" priority="1264" operator="greaterThanOrEqual">
      <formula>J73</formula>
    </cfRule>
  </conditionalFormatting>
  <conditionalFormatting sqref="K75">
    <cfRule type="cellIs" dxfId="637" priority="304" operator="equal">
      <formula>0</formula>
    </cfRule>
    <cfRule type="cellIs" dxfId="636" priority="305" operator="lessThan">
      <formula>J75</formula>
    </cfRule>
    <cfRule type="cellIs" dxfId="635" priority="306" operator="greaterThanOrEqual">
      <formula>J75</formula>
    </cfRule>
  </conditionalFormatting>
  <conditionalFormatting sqref="K76:K79">
    <cfRule type="cellIs" dxfId="634" priority="194" operator="lessThan">
      <formula>J76</formula>
    </cfRule>
    <cfRule type="cellIs" dxfId="633" priority="195" operator="greaterThanOrEqual">
      <formula>J76</formula>
    </cfRule>
  </conditionalFormatting>
  <conditionalFormatting sqref="K76:K81">
    <cfRule type="cellIs" dxfId="632" priority="193" operator="equal">
      <formula>0</formula>
    </cfRule>
  </conditionalFormatting>
  <conditionalFormatting sqref="K80">
    <cfRule type="cellIs" dxfId="631" priority="1272" operator="lessThan">
      <formula>J80</formula>
    </cfRule>
    <cfRule type="cellIs" dxfId="630" priority="1273" operator="greaterThanOrEqual">
      <formula>J80</formula>
    </cfRule>
  </conditionalFormatting>
  <conditionalFormatting sqref="K81">
    <cfRule type="cellIs" dxfId="629" priority="1260" operator="lessThan">
      <formula>J81</formula>
    </cfRule>
    <cfRule type="cellIs" dxfId="628" priority="1261" operator="greaterThanOrEqual">
      <formula>J81</formula>
    </cfRule>
  </conditionalFormatting>
  <conditionalFormatting sqref="K82">
    <cfRule type="cellIs" dxfId="627" priority="286" operator="equal">
      <formula>0</formula>
    </cfRule>
    <cfRule type="cellIs" dxfId="626" priority="287" operator="lessThan">
      <formula>J82</formula>
    </cfRule>
    <cfRule type="cellIs" dxfId="625" priority="288" operator="greaterThanOrEqual">
      <formula>J82</formula>
    </cfRule>
  </conditionalFormatting>
  <conditionalFormatting sqref="K83:K86">
    <cfRule type="cellIs" dxfId="624" priority="235" operator="equal">
      <formula>0</formula>
    </cfRule>
    <cfRule type="cellIs" dxfId="623" priority="236" operator="lessThan">
      <formula>J83</formula>
    </cfRule>
    <cfRule type="cellIs" dxfId="622" priority="237" operator="greaterThanOrEqual">
      <formula>J83</formula>
    </cfRule>
  </conditionalFormatting>
  <conditionalFormatting sqref="K92">
    <cfRule type="cellIs" dxfId="621" priority="268" operator="equal">
      <formula>0</formula>
    </cfRule>
    <cfRule type="cellIs" dxfId="620" priority="269" operator="lessThan">
      <formula>J92</formula>
    </cfRule>
    <cfRule type="cellIs" dxfId="619" priority="270" operator="greaterThanOrEqual">
      <formula>J92</formula>
    </cfRule>
  </conditionalFormatting>
  <conditionalFormatting sqref="L7">
    <cfRule type="cellIs" dxfId="618" priority="514" operator="equal">
      <formula>"Introducir resultado"</formula>
    </cfRule>
    <cfRule type="cellIs" dxfId="617" priority="515" operator="equal">
      <formula>"Meta Conseguida"</formula>
    </cfRule>
    <cfRule type="cellIs" dxfId="616" priority="516" operator="equal">
      <formula>"Meta non Conseguida"</formula>
    </cfRule>
  </conditionalFormatting>
  <conditionalFormatting sqref="L8">
    <cfRule type="cellIs" dxfId="615" priority="496" operator="equal">
      <formula>"Meta Totalmente Alcanzada"</formula>
    </cfRule>
    <cfRule type="cellIs" dxfId="614" priority="497" operator="equal">
      <formula>"Meta Parcialmente Alcanzada"</formula>
    </cfRule>
    <cfRule type="cellIs" dxfId="613" priority="498" operator="equal">
      <formula>"Ningunha Meta Alcanzada"</formula>
    </cfRule>
  </conditionalFormatting>
  <conditionalFormatting sqref="L9:L10">
    <cfRule type="cellIs" dxfId="612" priority="732" operator="equal">
      <formula>"Introducir resultado"</formula>
    </cfRule>
    <cfRule type="cellIs" dxfId="611" priority="733" operator="equal">
      <formula>"Meta Conseguida"</formula>
    </cfRule>
    <cfRule type="cellIs" dxfId="610" priority="734" operator="equal">
      <formula>"Meta non Conseguida"</formula>
    </cfRule>
  </conditionalFormatting>
  <conditionalFormatting sqref="L12">
    <cfRule type="cellIs" dxfId="609" priority="478" operator="equal">
      <formula>"Meta Totalmente Alcanzada"</formula>
    </cfRule>
    <cfRule type="cellIs" dxfId="608" priority="479" operator="equal">
      <formula>"Meta Parcialmente Alcanzada"</formula>
    </cfRule>
    <cfRule type="cellIs" dxfId="607" priority="480" operator="equal">
      <formula>"Ningunha Meta Alcanzada"</formula>
    </cfRule>
  </conditionalFormatting>
  <conditionalFormatting sqref="L13:L14">
    <cfRule type="cellIs" dxfId="606" priority="727" operator="equal">
      <formula>"Meta Conseguida"</formula>
    </cfRule>
    <cfRule type="cellIs" dxfId="605" priority="728" operator="equal">
      <formula>"Meta non Conseguida"</formula>
    </cfRule>
  </conditionalFormatting>
  <conditionalFormatting sqref="L13:L15">
    <cfRule type="cellIs" dxfId="604" priority="6" operator="equal">
      <formula>"Introducir resultado"</formula>
    </cfRule>
  </conditionalFormatting>
  <conditionalFormatting sqref="L15">
    <cfRule type="cellIs" dxfId="603" priority="7" operator="equal">
      <formula>"Resultado Introducido"</formula>
    </cfRule>
    <cfRule type="cellIs" dxfId="602" priority="8" operator="equal">
      <formula>"Meta no Conseguida"</formula>
    </cfRule>
  </conditionalFormatting>
  <conditionalFormatting sqref="L16">
    <cfRule type="cellIs" dxfId="601" priority="460" operator="equal">
      <formula>"Meta Totalmente Alcanzada"</formula>
    </cfRule>
    <cfRule type="cellIs" dxfId="600" priority="461" operator="equal">
      <formula>"Meta Parcialmente Alcanzada"</formula>
    </cfRule>
    <cfRule type="cellIs" dxfId="599" priority="462" operator="equal">
      <formula>"Ningunha Meta Alcanzada"</formula>
    </cfRule>
  </conditionalFormatting>
  <conditionalFormatting sqref="L17:L18">
    <cfRule type="cellIs" dxfId="598" priority="716" operator="equal">
      <formula>"Introducir resultado"</formula>
    </cfRule>
    <cfRule type="cellIs" dxfId="597" priority="717" operator="equal">
      <formula>"Meta Conseguida"</formula>
    </cfRule>
    <cfRule type="cellIs" dxfId="596" priority="718" operator="equal">
      <formula>"Meta non Conseguida"</formula>
    </cfRule>
  </conditionalFormatting>
  <conditionalFormatting sqref="L20">
    <cfRule type="cellIs" dxfId="595" priority="442" operator="equal">
      <formula>"Meta Totalmente Alcanzada"</formula>
    </cfRule>
    <cfRule type="cellIs" dxfId="594" priority="443" operator="equal">
      <formula>"Meta Parcialmente Alcanzada"</formula>
    </cfRule>
    <cfRule type="cellIs" dxfId="593" priority="444" operator="equal">
      <formula>"Ningunha Meta Alcanzada"</formula>
    </cfRule>
  </conditionalFormatting>
  <conditionalFormatting sqref="L21:L22">
    <cfRule type="cellIs" dxfId="592" priority="710" operator="equal">
      <formula>"Introducir resultado"</formula>
    </cfRule>
    <cfRule type="cellIs" dxfId="591" priority="711" operator="equal">
      <formula>"Meta Conseguida"</formula>
    </cfRule>
    <cfRule type="cellIs" dxfId="590" priority="712" operator="equal">
      <formula>"Meta non Conseguida"</formula>
    </cfRule>
  </conditionalFormatting>
  <conditionalFormatting sqref="L24">
    <cfRule type="cellIs" dxfId="589" priority="424" operator="equal">
      <formula>"Meta Totalmente Alcanzada"</formula>
    </cfRule>
    <cfRule type="cellIs" dxfId="588" priority="425" operator="equal">
      <formula>"Meta Parcialmente Alcanzada"</formula>
    </cfRule>
    <cfRule type="cellIs" dxfId="587" priority="426" operator="equal">
      <formula>"Ningunha Meta Alcanzada"</formula>
    </cfRule>
  </conditionalFormatting>
  <conditionalFormatting sqref="L25:L30">
    <cfRule type="cellIs" dxfId="586" priority="1304" operator="equal">
      <formula>"Introducir resultado"</formula>
    </cfRule>
    <cfRule type="cellIs" dxfId="585" priority="1305" operator="equal">
      <formula>"Meta Conseguida"</formula>
    </cfRule>
    <cfRule type="cellIs" dxfId="584" priority="1306" operator="equal">
      <formula>"Meta non Conseguida"</formula>
    </cfRule>
  </conditionalFormatting>
  <conditionalFormatting sqref="L32:L33">
    <cfRule type="cellIs" dxfId="583" priority="1301" operator="equal">
      <formula>"Introducir resultado"</formula>
    </cfRule>
    <cfRule type="cellIs" dxfId="582" priority="1302" operator="equal">
      <formula>"Meta Conseguida"</formula>
    </cfRule>
    <cfRule type="cellIs" dxfId="581" priority="1303" operator="equal">
      <formula>"Meta non Conseguida"</formula>
    </cfRule>
  </conditionalFormatting>
  <conditionalFormatting sqref="L35:L36">
    <cfRule type="cellIs" dxfId="580" priority="1310" operator="equal">
      <formula>"Introducir resultado"</formula>
    </cfRule>
    <cfRule type="cellIs" dxfId="579" priority="1311" operator="equal">
      <formula>"Meta Conseguida"</formula>
    </cfRule>
    <cfRule type="cellIs" dxfId="578" priority="1312" operator="equal">
      <formula>"Meta non Conseguida"</formula>
    </cfRule>
  </conditionalFormatting>
  <conditionalFormatting sqref="L37">
    <cfRule type="cellIs" dxfId="577" priority="406" operator="equal">
      <formula>"Meta Totalmente Alcanzada"</formula>
    </cfRule>
    <cfRule type="cellIs" dxfId="576" priority="407" operator="equal">
      <formula>"Meta Parcialmente Alcanzada"</formula>
    </cfRule>
    <cfRule type="cellIs" dxfId="575" priority="408" operator="equal">
      <formula>"Ningunha Meta Alcanzada"</formula>
    </cfRule>
  </conditionalFormatting>
  <conditionalFormatting sqref="L38:L40">
    <cfRule type="cellIs" dxfId="574" priority="1522" operator="equal">
      <formula>"Meta Conseguida"</formula>
    </cfRule>
    <cfRule type="cellIs" dxfId="573" priority="1523" operator="equal">
      <formula>"Meta non Conseguida"</formula>
    </cfRule>
  </conditionalFormatting>
  <conditionalFormatting sqref="L38:L41">
    <cfRule type="cellIs" dxfId="572" priority="1515" operator="equal">
      <formula>"Introducir resultado"</formula>
    </cfRule>
  </conditionalFormatting>
  <conditionalFormatting sqref="L41">
    <cfRule type="cellIs" dxfId="571" priority="1516" operator="equal">
      <formula>"Indicador Completado"</formula>
    </cfRule>
    <cfRule type="cellIs" dxfId="570" priority="1517" operator="equal">
      <formula>"Meta no Conseguida"</formula>
    </cfRule>
  </conditionalFormatting>
  <conditionalFormatting sqref="L46">
    <cfRule type="cellIs" dxfId="569" priority="370" operator="equal">
      <formula>"Meta Totalmente Alcanzada"</formula>
    </cfRule>
    <cfRule type="cellIs" dxfId="568" priority="371" operator="equal">
      <formula>"Meta Parcialmente Alcanzada"</formula>
    </cfRule>
    <cfRule type="cellIs" dxfId="567" priority="372" operator="equal">
      <formula>"Ningunha Meta Alcanzada"</formula>
    </cfRule>
  </conditionalFormatting>
  <conditionalFormatting sqref="L47">
    <cfRule type="cellIs" dxfId="566" priority="1619" operator="equal">
      <formula>"Meta noN Conseguida"</formula>
    </cfRule>
  </conditionalFormatting>
  <conditionalFormatting sqref="L47:L53">
    <cfRule type="cellIs" dxfId="565" priority="550" operator="equal">
      <formula>"Introducir resultado"</formula>
    </cfRule>
    <cfRule type="cellIs" dxfId="564" priority="551" operator="equal">
      <formula>"Meta Conseguida"</formula>
    </cfRule>
  </conditionalFormatting>
  <conditionalFormatting sqref="L48:L53">
    <cfRule type="cellIs" dxfId="563" priority="552" operator="equal">
      <formula>"Meta non Conseguida"</formula>
    </cfRule>
  </conditionalFormatting>
  <conditionalFormatting sqref="L54">
    <cfRule type="cellIs" dxfId="562" priority="355" operator="equal">
      <formula>"Meta Totalmente Alcanzada"</formula>
    </cfRule>
    <cfRule type="cellIs" dxfId="561" priority="356" operator="equal">
      <formula>"Meta Parcialmente Alcanzada"</formula>
    </cfRule>
    <cfRule type="cellIs" dxfId="560" priority="357" operator="equal">
      <formula>"Ningunha Meta Alcanzada"</formula>
    </cfRule>
  </conditionalFormatting>
  <conditionalFormatting sqref="L55:L58">
    <cfRule type="cellIs" dxfId="559" priority="1569" operator="equal">
      <formula>"Introducir resultado"</formula>
    </cfRule>
    <cfRule type="cellIs" dxfId="558" priority="1570" operator="equal">
      <formula>"Meta Conseguida"</formula>
    </cfRule>
    <cfRule type="cellIs" dxfId="557" priority="1571" operator="equal">
      <formula>"Meta non Conseguida"</formula>
    </cfRule>
  </conditionalFormatting>
  <conditionalFormatting sqref="L59">
    <cfRule type="cellIs" dxfId="556" priority="337" operator="equal">
      <formula>"Meta Totalmente Alcanzada"</formula>
    </cfRule>
    <cfRule type="cellIs" dxfId="555" priority="338" operator="equal">
      <formula>"Meta Parcialmente Alcanzada"</formula>
    </cfRule>
    <cfRule type="cellIs" dxfId="554" priority="339" operator="equal">
      <formula>"Ningunha Meta Alcanzada"</formula>
    </cfRule>
  </conditionalFormatting>
  <conditionalFormatting sqref="L60:L64">
    <cfRule type="cellIs" dxfId="553" priority="1295" operator="equal">
      <formula>"Introducir resultado"</formula>
    </cfRule>
    <cfRule type="cellIs" dxfId="552" priority="1296" operator="equal">
      <formula>"Meta Conseguida"</formula>
    </cfRule>
    <cfRule type="cellIs" dxfId="551" priority="1297" operator="equal">
      <formula>"Meta non Conseguida"</formula>
    </cfRule>
  </conditionalFormatting>
  <conditionalFormatting sqref="L65">
    <cfRule type="cellIs" dxfId="550" priority="319" operator="equal">
      <formula>"Meta Totalmente Alcanzada"</formula>
    </cfRule>
    <cfRule type="cellIs" dxfId="549" priority="320" operator="equal">
      <formula>"Meta Parcialmente Alcanzada"</formula>
    </cfRule>
    <cfRule type="cellIs" dxfId="548" priority="321" operator="equal">
      <formula>"Ningunha Meta Alcanzada"</formula>
    </cfRule>
  </conditionalFormatting>
  <conditionalFormatting sqref="L66:L69">
    <cfRule type="cellIs" dxfId="547" priority="1510" operator="equal">
      <formula>"Meta Conseguida"</formula>
    </cfRule>
    <cfRule type="cellIs" dxfId="546" priority="1511" operator="equal">
      <formula>"Meta non Conseguida"</formula>
    </cfRule>
  </conditionalFormatting>
  <conditionalFormatting sqref="L66:L74">
    <cfRule type="cellIs" dxfId="545" priority="1280" operator="equal">
      <formula>"Introducir resultado"</formula>
    </cfRule>
  </conditionalFormatting>
  <conditionalFormatting sqref="L70">
    <cfRule type="cellIs" dxfId="544" priority="1293" operator="equal">
      <formula>"Indicador Completado"</formula>
    </cfRule>
    <cfRule type="cellIs" dxfId="543" priority="1294" operator="equal">
      <formula>"Meta no Conseguida"</formula>
    </cfRule>
  </conditionalFormatting>
  <conditionalFormatting sqref="L71">
    <cfRule type="cellIs" dxfId="542" priority="1287" operator="equal">
      <formula>"Meta Conseguida"</formula>
    </cfRule>
    <cfRule type="cellIs" dxfId="541" priority="1288" operator="equal">
      <formula>"Meta non Conseguida"</formula>
    </cfRule>
  </conditionalFormatting>
  <conditionalFormatting sqref="L72">
    <cfRule type="cellIs" dxfId="540" priority="1290" operator="equal">
      <formula>"Indicador Completado"</formula>
    </cfRule>
    <cfRule type="cellIs" dxfId="539" priority="1291" operator="equal">
      <formula>"Meta no Conseguida"</formula>
    </cfRule>
  </conditionalFormatting>
  <conditionalFormatting sqref="L73:L74">
    <cfRule type="cellIs" dxfId="538" priority="1281" operator="equal">
      <formula>"Meta Conseguida"</formula>
    </cfRule>
    <cfRule type="cellIs" dxfId="537" priority="1282" operator="equal">
      <formula>"Meta non Conseguida"</formula>
    </cfRule>
  </conditionalFormatting>
  <conditionalFormatting sqref="L75">
    <cfRule type="cellIs" dxfId="536" priority="301" operator="equal">
      <formula>"Meta Totalmente Alcanzada"</formula>
    </cfRule>
    <cfRule type="cellIs" dxfId="535" priority="302" operator="equal">
      <formula>"Meta Parcialmente Alcanzada"</formula>
    </cfRule>
    <cfRule type="cellIs" dxfId="534" priority="303" operator="equal">
      <formula>"Ningunha Meta Alcanzada"</formula>
    </cfRule>
  </conditionalFormatting>
  <conditionalFormatting sqref="L76:L81">
    <cfRule type="cellIs" dxfId="533" priority="1274" operator="equal">
      <formula>"Introducir resultado"</formula>
    </cfRule>
    <cfRule type="cellIs" dxfId="532" priority="1275" operator="equal">
      <formula>"Meta Conseguida"</formula>
    </cfRule>
    <cfRule type="cellIs" dxfId="531" priority="1276" operator="equal">
      <formula>"Meta non Conseguida"</formula>
    </cfRule>
  </conditionalFormatting>
  <conditionalFormatting sqref="L82">
    <cfRule type="cellIs" dxfId="530" priority="283" operator="equal">
      <formula>"Meta Totalmente Alcanzada"</formula>
    </cfRule>
    <cfRule type="cellIs" dxfId="529" priority="284" operator="equal">
      <formula>"Meta Parcialmente Alcanzada"</formula>
    </cfRule>
    <cfRule type="cellIs" dxfId="528" priority="285" operator="equal">
      <formula>"Ningunha Meta Alcanzada"</formula>
    </cfRule>
  </conditionalFormatting>
  <conditionalFormatting sqref="L83:L86">
    <cfRule type="cellIs" dxfId="527" priority="1462" operator="equal">
      <formula>"Meta Conseguida"</formula>
    </cfRule>
    <cfRule type="cellIs" dxfId="526" priority="1463" operator="equal">
      <formula>"Meta non Conseguida"</formula>
    </cfRule>
  </conditionalFormatting>
  <conditionalFormatting sqref="L83:L88">
    <cfRule type="cellIs" dxfId="525" priority="1256" operator="equal">
      <formula>"Introducir resultado"</formula>
    </cfRule>
  </conditionalFormatting>
  <conditionalFormatting sqref="L87:L88">
    <cfRule type="cellIs" dxfId="524" priority="1257" operator="equal">
      <formula>"Indicador Completado"</formula>
    </cfRule>
    <cfRule type="cellIs" dxfId="523" priority="1258" operator="equal">
      <formula>"Meta no Conseguida"</formula>
    </cfRule>
  </conditionalFormatting>
  <conditionalFormatting sqref="L92">
    <cfRule type="cellIs" dxfId="522" priority="265" operator="equal">
      <formula>"Meta Totalmente Alcanzada"</formula>
    </cfRule>
    <cfRule type="cellIs" dxfId="521" priority="266" operator="equal">
      <formula>"Meta Parcialmente Alcanzada"</formula>
    </cfRule>
    <cfRule type="cellIs" dxfId="520" priority="267" operator="equal">
      <formula>"Ningunha Meta Alcanzada"</formula>
    </cfRule>
  </conditionalFormatting>
  <conditionalFormatting sqref="L93:L97">
    <cfRule type="cellIs" dxfId="519" priority="523" operator="equal">
      <formula>"Introducir resultado"</formula>
    </cfRule>
    <cfRule type="cellIs" dxfId="518" priority="524" operator="equal">
      <formula>"Meta Conseguida"</formula>
    </cfRule>
    <cfRule type="cellIs" dxfId="517" priority="525" operator="equal">
      <formula>"Meta non Conseguida"</formula>
    </cfRule>
  </conditionalFormatting>
  <conditionalFormatting sqref="O7">
    <cfRule type="cellIs" dxfId="516" priority="707" operator="equal">
      <formula>0</formula>
    </cfRule>
    <cfRule type="cellIs" dxfId="515" priority="708" operator="lessThan">
      <formula>N7</formula>
    </cfRule>
    <cfRule type="cellIs" dxfId="514" priority="709" operator="greaterThanOrEqual">
      <formula>N7</formula>
    </cfRule>
  </conditionalFormatting>
  <conditionalFormatting sqref="O8">
    <cfRule type="cellIs" dxfId="513" priority="502" operator="equal">
      <formula>0</formula>
    </cfRule>
    <cfRule type="cellIs" dxfId="512" priority="503" operator="greaterThanOrEqual">
      <formula>N8</formula>
    </cfRule>
    <cfRule type="cellIs" dxfId="511" priority="504" operator="lessThan">
      <formula>N8</formula>
    </cfRule>
  </conditionalFormatting>
  <conditionalFormatting sqref="O9">
    <cfRule type="cellIs" dxfId="510" priority="696" operator="lessThan">
      <formula>N9</formula>
    </cfRule>
    <cfRule type="cellIs" dxfId="509" priority="697" operator="greaterThanOrEqual">
      <formula>N9</formula>
    </cfRule>
  </conditionalFormatting>
  <conditionalFormatting sqref="O9:O11">
    <cfRule type="cellIs" dxfId="508" priority="625" operator="equal">
      <formula>0</formula>
    </cfRule>
  </conditionalFormatting>
  <conditionalFormatting sqref="O10">
    <cfRule type="cellIs" dxfId="507" priority="626" operator="lessThan">
      <formula>N10</formula>
    </cfRule>
    <cfRule type="cellIs" dxfId="506" priority="627" operator="greaterThanOrEqual">
      <formula>N10</formula>
    </cfRule>
  </conditionalFormatting>
  <conditionalFormatting sqref="O11">
    <cfRule type="cellIs" dxfId="505" priority="699" operator="lessThan">
      <formula>$F11</formula>
    </cfRule>
    <cfRule type="cellIs" dxfId="504" priority="700" operator="greaterThanOrEqual">
      <formula>$F11</formula>
    </cfRule>
  </conditionalFormatting>
  <conditionalFormatting sqref="O12">
    <cfRule type="cellIs" dxfId="503" priority="484" operator="equal">
      <formula>0</formula>
    </cfRule>
    <cfRule type="cellIs" dxfId="502" priority="485" operator="greaterThanOrEqual">
      <formula>N12</formula>
    </cfRule>
    <cfRule type="cellIs" dxfId="501" priority="486" operator="lessThan">
      <formula>N12</formula>
    </cfRule>
  </conditionalFormatting>
  <conditionalFormatting sqref="O13">
    <cfRule type="cellIs" dxfId="500" priority="678" operator="lessThan">
      <formula>N13</formula>
    </cfRule>
    <cfRule type="cellIs" dxfId="499" priority="679" operator="greaterThanOrEqual">
      <formula>N13</formula>
    </cfRule>
  </conditionalFormatting>
  <conditionalFormatting sqref="O13:O15">
    <cfRule type="cellIs" dxfId="498" priority="1" operator="equal">
      <formula>0</formula>
    </cfRule>
  </conditionalFormatting>
  <conditionalFormatting sqref="O14">
    <cfRule type="cellIs" dxfId="497" priority="632" operator="lessThan">
      <formula>N14</formula>
    </cfRule>
    <cfRule type="cellIs" dxfId="496" priority="633" operator="greaterThanOrEqual">
      <formula>N14</formula>
    </cfRule>
  </conditionalFormatting>
  <conditionalFormatting sqref="O16">
    <cfRule type="cellIs" dxfId="495" priority="466" operator="equal">
      <formula>0</formula>
    </cfRule>
    <cfRule type="cellIs" dxfId="494" priority="467" operator="greaterThanOrEqual">
      <formula>N16</formula>
    </cfRule>
    <cfRule type="cellIs" dxfId="493" priority="468" operator="lessThan">
      <formula>N16</formula>
    </cfRule>
  </conditionalFormatting>
  <conditionalFormatting sqref="O17">
    <cfRule type="cellIs" dxfId="492" priority="693" operator="lessThan">
      <formula>N17</formula>
    </cfRule>
    <cfRule type="cellIs" dxfId="491" priority="694" operator="greaterThanOrEqual">
      <formula>N17</formula>
    </cfRule>
  </conditionalFormatting>
  <conditionalFormatting sqref="O17:O18">
    <cfRule type="cellIs" dxfId="490" priority="619" operator="equal">
      <formula>0</formula>
    </cfRule>
  </conditionalFormatting>
  <conditionalFormatting sqref="O18">
    <cfRule type="cellIs" dxfId="489" priority="620" operator="lessThan">
      <formula>N18</formula>
    </cfRule>
    <cfRule type="cellIs" dxfId="488" priority="621" operator="greaterThanOrEqual">
      <formula>N18</formula>
    </cfRule>
  </conditionalFormatting>
  <conditionalFormatting sqref="O20">
    <cfRule type="cellIs" dxfId="487" priority="448" operator="equal">
      <formula>0</formula>
    </cfRule>
    <cfRule type="cellIs" dxfId="486" priority="449" operator="greaterThanOrEqual">
      <formula>N20</formula>
    </cfRule>
    <cfRule type="cellIs" dxfId="485" priority="450" operator="lessThan">
      <formula>N20</formula>
    </cfRule>
  </conditionalFormatting>
  <conditionalFormatting sqref="O21">
    <cfRule type="cellIs" dxfId="484" priority="687" operator="lessThan">
      <formula>N21</formula>
    </cfRule>
    <cfRule type="cellIs" dxfId="483" priority="688" operator="greaterThanOrEqual">
      <formula>N21</formula>
    </cfRule>
  </conditionalFormatting>
  <conditionalFormatting sqref="O21:O22">
    <cfRule type="cellIs" dxfId="482" priority="613" operator="equal">
      <formula>0</formula>
    </cfRule>
  </conditionalFormatting>
  <conditionalFormatting sqref="O22">
    <cfRule type="cellIs" dxfId="481" priority="614" operator="lessThan">
      <formula>N22</formula>
    </cfRule>
    <cfRule type="cellIs" dxfId="480" priority="615" operator="greaterThanOrEqual">
      <formula>N22</formula>
    </cfRule>
  </conditionalFormatting>
  <conditionalFormatting sqref="O24">
    <cfRule type="cellIs" dxfId="479" priority="430" operator="equal">
      <formula>0</formula>
    </cfRule>
    <cfRule type="cellIs" dxfId="478" priority="431" operator="greaterThanOrEqual">
      <formula>N24</formula>
    </cfRule>
    <cfRule type="cellIs" dxfId="477" priority="432" operator="lessThan">
      <formula>N24</formula>
    </cfRule>
  </conditionalFormatting>
  <conditionalFormatting sqref="O25">
    <cfRule type="cellIs" dxfId="476" priority="1064" operator="equal">
      <formula>0</formula>
    </cfRule>
    <cfRule type="cellIs" dxfId="475" priority="1065" operator="lessThan">
      <formula>N25</formula>
    </cfRule>
    <cfRule type="cellIs" dxfId="474" priority="1066" operator="greaterThanOrEqual">
      <formula>N25</formula>
    </cfRule>
  </conditionalFormatting>
  <conditionalFormatting sqref="O26">
    <cfRule type="cellIs" dxfId="473" priority="1067" operator="equal">
      <formula>0</formula>
    </cfRule>
    <cfRule type="cellIs" dxfId="472" priority="1068" operator="lessThanOrEqual">
      <formula>N26</formula>
    </cfRule>
    <cfRule type="cellIs" dxfId="471" priority="1069" operator="greaterThan">
      <formula>N26</formula>
    </cfRule>
  </conditionalFormatting>
  <conditionalFormatting sqref="O27:O30">
    <cfRule type="cellIs" dxfId="470" priority="1052" operator="equal">
      <formula>0</formula>
    </cfRule>
    <cfRule type="cellIs" dxfId="469" priority="1053" operator="lessThan">
      <formula>$F27</formula>
    </cfRule>
    <cfRule type="cellIs" dxfId="468" priority="1054" operator="greaterThanOrEqual">
      <formula>$F27</formula>
    </cfRule>
  </conditionalFormatting>
  <conditionalFormatting sqref="O32:O33">
    <cfRule type="cellIs" dxfId="467" priority="16" operator="equal">
      <formula>0</formula>
    </cfRule>
    <cfRule type="cellIs" dxfId="466" priority="17" operator="lessThan">
      <formula>N32</formula>
    </cfRule>
    <cfRule type="cellIs" dxfId="465" priority="18" operator="greaterThanOrEqual">
      <formula>N32</formula>
    </cfRule>
  </conditionalFormatting>
  <conditionalFormatting sqref="O35:O36">
    <cfRule type="cellIs" dxfId="464" priority="13" operator="equal">
      <formula>0</formula>
    </cfRule>
    <cfRule type="cellIs" dxfId="463" priority="14" operator="lessThan">
      <formula>N35</formula>
    </cfRule>
    <cfRule type="cellIs" dxfId="462" priority="15" operator="greaterThanOrEqual">
      <formula>N35</formula>
    </cfRule>
  </conditionalFormatting>
  <conditionalFormatting sqref="O37">
    <cfRule type="cellIs" dxfId="461" priority="412" operator="equal">
      <formula>0</formula>
    </cfRule>
    <cfRule type="cellIs" dxfId="460" priority="413" operator="lessThan">
      <formula>$R37</formula>
    </cfRule>
    <cfRule type="cellIs" dxfId="459" priority="414" operator="greaterThanOrEqual">
      <formula>$R37</formula>
    </cfRule>
  </conditionalFormatting>
  <conditionalFormatting sqref="O38:O40">
    <cfRule type="cellIs" dxfId="458" priority="1136" operator="equal">
      <formula>0</formula>
    </cfRule>
    <cfRule type="cellIs" dxfId="457" priority="1137" operator="lessThan">
      <formula>N38</formula>
    </cfRule>
    <cfRule type="cellIs" dxfId="456" priority="1138" operator="greaterThanOrEqual">
      <formula>N38</formula>
    </cfRule>
  </conditionalFormatting>
  <conditionalFormatting sqref="O46">
    <cfRule type="cellIs" dxfId="455" priority="376" operator="equal">
      <formula>0</formula>
    </cfRule>
    <cfRule type="cellIs" dxfId="454" priority="377" operator="lessThan">
      <formula>N46</formula>
    </cfRule>
    <cfRule type="cellIs" dxfId="453" priority="378" operator="greaterThanOrEqual">
      <formula>N46</formula>
    </cfRule>
  </conditionalFormatting>
  <conditionalFormatting sqref="O47:O51">
    <cfRule type="cellIs" dxfId="452" priority="28" operator="equal">
      <formula>0</formula>
    </cfRule>
    <cfRule type="cellIs" dxfId="451" priority="29" operator="lessThan">
      <formula>N47</formula>
    </cfRule>
    <cfRule type="cellIs" dxfId="450" priority="30" operator="greaterThanOrEqual">
      <formula>N47</formula>
    </cfRule>
  </conditionalFormatting>
  <conditionalFormatting sqref="O52:O53">
    <cfRule type="cellIs" dxfId="449" priority="1130" operator="equal">
      <formula>0</formula>
    </cfRule>
    <cfRule type="cellIs" dxfId="448" priority="1131" operator="lessThanOrEqual">
      <formula>N52</formula>
    </cfRule>
    <cfRule type="cellIs" dxfId="447" priority="1132" operator="greaterThan">
      <formula>N52</formula>
    </cfRule>
  </conditionalFormatting>
  <conditionalFormatting sqref="O54">
    <cfRule type="cellIs" dxfId="446" priority="352" operator="equal">
      <formula>0</formula>
    </cfRule>
    <cfRule type="cellIs" dxfId="445" priority="353" operator="lessThan">
      <formula>N54</formula>
    </cfRule>
    <cfRule type="cellIs" dxfId="444" priority="354" operator="greaterThanOrEqual">
      <formula>N54</formula>
    </cfRule>
  </conditionalFormatting>
  <conditionalFormatting sqref="O55:O58">
    <cfRule type="cellIs" dxfId="443" priority="73" operator="equal">
      <formula>0</formula>
    </cfRule>
    <cfRule type="cellIs" dxfId="442" priority="74" operator="lessThan">
      <formula>N55</formula>
    </cfRule>
    <cfRule type="cellIs" dxfId="441" priority="75" operator="greaterThanOrEqual">
      <formula>N55</formula>
    </cfRule>
  </conditionalFormatting>
  <conditionalFormatting sqref="O59">
    <cfRule type="cellIs" dxfId="440" priority="334" operator="equal">
      <formula>0</formula>
    </cfRule>
    <cfRule type="cellIs" dxfId="439" priority="335" operator="lessThan">
      <formula>N59</formula>
    </cfRule>
    <cfRule type="cellIs" dxfId="438" priority="336" operator="greaterThanOrEqual">
      <formula>N59</formula>
    </cfRule>
  </conditionalFormatting>
  <conditionalFormatting sqref="O60:O63">
    <cfRule type="cellIs" dxfId="437" priority="110" operator="lessThan">
      <formula>N60</formula>
    </cfRule>
    <cfRule type="cellIs" dxfId="436" priority="111" operator="greaterThanOrEqual">
      <formula>N60</formula>
    </cfRule>
  </conditionalFormatting>
  <conditionalFormatting sqref="O60:O64">
    <cfRule type="cellIs" dxfId="435" priority="109" operator="equal">
      <formula>0</formula>
    </cfRule>
  </conditionalFormatting>
  <conditionalFormatting sqref="O64">
    <cfRule type="cellIs" dxfId="434" priority="1170" operator="lessThan">
      <formula>N64</formula>
    </cfRule>
    <cfRule type="cellIs" dxfId="433" priority="1171" operator="greaterThanOrEqual">
      <formula>N64</formula>
    </cfRule>
  </conditionalFormatting>
  <conditionalFormatting sqref="O65">
    <cfRule type="cellIs" dxfId="432" priority="316" operator="equal">
      <formula>0</formula>
    </cfRule>
    <cfRule type="cellIs" dxfId="431" priority="317" operator="lessThan">
      <formula>N65</formula>
    </cfRule>
    <cfRule type="cellIs" dxfId="430" priority="318" operator="greaterThanOrEqual">
      <formula>N65</formula>
    </cfRule>
  </conditionalFormatting>
  <conditionalFormatting sqref="O66:O69">
    <cfRule type="cellIs" dxfId="429" priority="145" operator="equal">
      <formula>0</formula>
    </cfRule>
    <cfRule type="cellIs" dxfId="428" priority="146" operator="lessThan">
      <formula>N66</formula>
    </cfRule>
    <cfRule type="cellIs" dxfId="427" priority="147" operator="greaterThanOrEqual">
      <formula>N66</formula>
    </cfRule>
  </conditionalFormatting>
  <conditionalFormatting sqref="O71">
    <cfRule type="cellIs" dxfId="426" priority="886" operator="equal">
      <formula>0</formula>
    </cfRule>
    <cfRule type="cellIs" dxfId="425" priority="887" operator="lessThan">
      <formula>N71</formula>
    </cfRule>
    <cfRule type="cellIs" dxfId="424" priority="888" operator="greaterThanOrEqual">
      <formula>N71</formula>
    </cfRule>
  </conditionalFormatting>
  <conditionalFormatting sqref="O73:O74">
    <cfRule type="cellIs" dxfId="423" priority="880" operator="equal">
      <formula>0</formula>
    </cfRule>
    <cfRule type="cellIs" dxfId="422" priority="881" operator="lessThan">
      <formula>N73</formula>
    </cfRule>
    <cfRule type="cellIs" dxfId="421" priority="882" operator="greaterThanOrEqual">
      <formula>N73</formula>
    </cfRule>
  </conditionalFormatting>
  <conditionalFormatting sqref="O75">
    <cfRule type="cellIs" dxfId="420" priority="298" operator="equal">
      <formula>0</formula>
    </cfRule>
    <cfRule type="cellIs" dxfId="419" priority="299" operator="lessThan">
      <formula>N75</formula>
    </cfRule>
    <cfRule type="cellIs" dxfId="418" priority="300" operator="greaterThanOrEqual">
      <formula>N75</formula>
    </cfRule>
  </conditionalFormatting>
  <conditionalFormatting sqref="O76:O79">
    <cfRule type="cellIs" dxfId="417" priority="182" operator="lessThan">
      <formula>N76</formula>
    </cfRule>
    <cfRule type="cellIs" dxfId="416" priority="183" operator="greaterThanOrEqual">
      <formula>N76</formula>
    </cfRule>
  </conditionalFormatting>
  <conditionalFormatting sqref="O76:O81">
    <cfRule type="cellIs" dxfId="415" priority="181" operator="equal">
      <formula>0</formula>
    </cfRule>
  </conditionalFormatting>
  <conditionalFormatting sqref="O80">
    <cfRule type="cellIs" dxfId="414" priority="890" operator="lessThan">
      <formula>N80</formula>
    </cfRule>
    <cfRule type="cellIs" dxfId="413" priority="891" operator="greaterThanOrEqual">
      <formula>N80</formula>
    </cfRule>
  </conditionalFormatting>
  <conditionalFormatting sqref="O81">
    <cfRule type="cellIs" dxfId="412" priority="878" operator="lessThan">
      <formula>N81</formula>
    </cfRule>
    <cfRule type="cellIs" dxfId="411" priority="879" operator="greaterThanOrEqual">
      <formula>N81</formula>
    </cfRule>
  </conditionalFormatting>
  <conditionalFormatting sqref="O82">
    <cfRule type="cellIs" dxfId="410" priority="280" operator="equal">
      <formula>0</formula>
    </cfRule>
    <cfRule type="cellIs" dxfId="409" priority="281" operator="lessThan">
      <formula>N82</formula>
    </cfRule>
    <cfRule type="cellIs" dxfId="408" priority="282" operator="greaterThanOrEqual">
      <formula>N82</formula>
    </cfRule>
  </conditionalFormatting>
  <conditionalFormatting sqref="O83:O86">
    <cfRule type="cellIs" dxfId="407" priority="223" operator="equal">
      <formula>0</formula>
    </cfRule>
    <cfRule type="cellIs" dxfId="406" priority="224" operator="lessThan">
      <formula>N83</formula>
    </cfRule>
    <cfRule type="cellIs" dxfId="405" priority="225" operator="greaterThanOrEqual">
      <formula>N83</formula>
    </cfRule>
  </conditionalFormatting>
  <conditionalFormatting sqref="O92">
    <cfRule type="cellIs" dxfId="404" priority="262" operator="equal">
      <formula>0</formula>
    </cfRule>
    <cfRule type="cellIs" dxfId="403" priority="263" operator="lessThan">
      <formula>N92</formula>
    </cfRule>
    <cfRule type="cellIs" dxfId="402" priority="264" operator="greaterThanOrEqual">
      <formula>N92</formula>
    </cfRule>
  </conditionalFormatting>
  <conditionalFormatting sqref="P7">
    <cfRule type="cellIs" dxfId="401" priority="511" operator="equal">
      <formula>"Introducir resultado"</formula>
    </cfRule>
    <cfRule type="cellIs" dxfId="400" priority="512" operator="equal">
      <formula>"Meta Conseguida"</formula>
    </cfRule>
    <cfRule type="cellIs" dxfId="399" priority="513" operator="equal">
      <formula>"Meta non Conseguida"</formula>
    </cfRule>
  </conditionalFormatting>
  <conditionalFormatting sqref="P8">
    <cfRule type="cellIs" dxfId="398" priority="493" operator="equal">
      <formula>"Meta Totalmente Alcanzada"</formula>
    </cfRule>
    <cfRule type="cellIs" dxfId="397" priority="494" operator="equal">
      <formula>"Meta Parcialmente Alcanzada"</formula>
    </cfRule>
    <cfRule type="cellIs" dxfId="396" priority="495" operator="equal">
      <formula>"Ningunha Meta Alcanzada"</formula>
    </cfRule>
  </conditionalFormatting>
  <conditionalFormatting sqref="P9:P10">
    <cfRule type="cellIs" dxfId="395" priority="659" operator="equal">
      <formula>"Introducir resultado"</formula>
    </cfRule>
    <cfRule type="cellIs" dxfId="394" priority="660" operator="equal">
      <formula>"Meta Conseguida"</formula>
    </cfRule>
    <cfRule type="cellIs" dxfId="393" priority="661" operator="equal">
      <formula>"Meta non Conseguida"</formula>
    </cfRule>
  </conditionalFormatting>
  <conditionalFormatting sqref="P12">
    <cfRule type="cellIs" dxfId="392" priority="475" operator="equal">
      <formula>"Meta Totalmente Alcanzada"</formula>
    </cfRule>
    <cfRule type="cellIs" dxfId="391" priority="476" operator="equal">
      <formula>"Meta Parcialmente Alcanzada"</formula>
    </cfRule>
    <cfRule type="cellIs" dxfId="390" priority="477" operator="equal">
      <formula>"Ningunha Meta Alcanzada"</formula>
    </cfRule>
  </conditionalFormatting>
  <conditionalFormatting sqref="P13:P14">
    <cfRule type="cellIs" dxfId="389" priority="654" operator="equal">
      <formula>"Meta Conseguida"</formula>
    </cfRule>
    <cfRule type="cellIs" dxfId="388" priority="655" operator="equal">
      <formula>"Meta non Conseguida"</formula>
    </cfRule>
  </conditionalFormatting>
  <conditionalFormatting sqref="P13:P15">
    <cfRule type="cellIs" dxfId="387" priority="3" operator="equal">
      <formula>"Introducir resultado"</formula>
    </cfRule>
  </conditionalFormatting>
  <conditionalFormatting sqref="P15">
    <cfRule type="cellIs" dxfId="386" priority="4" operator="equal">
      <formula>"Resultado Introducido"</formula>
    </cfRule>
    <cfRule type="cellIs" dxfId="385" priority="5" operator="equal">
      <formula>"Meta no Conseguida"</formula>
    </cfRule>
  </conditionalFormatting>
  <conditionalFormatting sqref="P16">
    <cfRule type="cellIs" dxfId="384" priority="457" operator="equal">
      <formula>"Meta Totalmente Alcanzada"</formula>
    </cfRule>
    <cfRule type="cellIs" dxfId="383" priority="458" operator="equal">
      <formula>"Meta Parcialmente Alcanzada"</formula>
    </cfRule>
    <cfRule type="cellIs" dxfId="382" priority="459" operator="equal">
      <formula>"Ningunha Meta Alcanzada"</formula>
    </cfRule>
  </conditionalFormatting>
  <conditionalFormatting sqref="P17:P18">
    <cfRule type="cellIs" dxfId="381" priority="643" operator="equal">
      <formula>"Introducir resultado"</formula>
    </cfRule>
    <cfRule type="cellIs" dxfId="380" priority="644" operator="equal">
      <formula>"Meta Conseguida"</formula>
    </cfRule>
    <cfRule type="cellIs" dxfId="379" priority="645" operator="equal">
      <formula>"Meta non Conseguida"</formula>
    </cfRule>
  </conditionalFormatting>
  <conditionalFormatting sqref="P20">
    <cfRule type="cellIs" dxfId="378" priority="439" operator="equal">
      <formula>"Meta Totalmente Alcanzada"</formula>
    </cfRule>
    <cfRule type="cellIs" dxfId="377" priority="440" operator="equal">
      <formula>"Meta Parcialmente Alcanzada"</formula>
    </cfRule>
    <cfRule type="cellIs" dxfId="376" priority="441" operator="equal">
      <formula>"Ningunha Meta Alcanzada"</formula>
    </cfRule>
  </conditionalFormatting>
  <conditionalFormatting sqref="P21:P22">
    <cfRule type="cellIs" dxfId="375" priority="637" operator="equal">
      <formula>"Introducir resultado"</formula>
    </cfRule>
    <cfRule type="cellIs" dxfId="374" priority="638" operator="equal">
      <formula>"Meta Conseguida"</formula>
    </cfRule>
    <cfRule type="cellIs" dxfId="373" priority="639" operator="equal">
      <formula>"Meta non Conseguida"</formula>
    </cfRule>
  </conditionalFormatting>
  <conditionalFormatting sqref="P24">
    <cfRule type="cellIs" dxfId="372" priority="427" operator="equal">
      <formula>"Meta Totalmente Alcanzada"</formula>
    </cfRule>
    <cfRule type="cellIs" dxfId="371" priority="428" operator="equal">
      <formula>"Meta Parcialmente Alcanzada"</formula>
    </cfRule>
    <cfRule type="cellIs" dxfId="370" priority="429" operator="equal">
      <formula>"Ningunha Meta Alcanzada"</formula>
    </cfRule>
  </conditionalFormatting>
  <conditionalFormatting sqref="P25:P30">
    <cfRule type="cellIs" dxfId="369" priority="922" operator="equal">
      <formula>"Introducir resultado"</formula>
    </cfRule>
    <cfRule type="cellIs" dxfId="368" priority="923" operator="equal">
      <formula>"Meta Conseguida"</formula>
    </cfRule>
    <cfRule type="cellIs" dxfId="367" priority="924" operator="equal">
      <formula>"Meta non Conseguida"</formula>
    </cfRule>
  </conditionalFormatting>
  <conditionalFormatting sqref="P32:P33">
    <cfRule type="cellIs" dxfId="366" priority="919" operator="equal">
      <formula>"Introducir resultado"</formula>
    </cfRule>
    <cfRule type="cellIs" dxfId="365" priority="920" operator="equal">
      <formula>"Meta Conseguida"</formula>
    </cfRule>
    <cfRule type="cellIs" dxfId="364" priority="921" operator="equal">
      <formula>"Meta non Conseguida"</formula>
    </cfRule>
  </conditionalFormatting>
  <conditionalFormatting sqref="P35:P36">
    <cfRule type="cellIs" dxfId="363" priority="928" operator="equal">
      <formula>"Introducir resultado"</formula>
    </cfRule>
    <cfRule type="cellIs" dxfId="362" priority="929" operator="equal">
      <formula>"Meta Conseguida"</formula>
    </cfRule>
    <cfRule type="cellIs" dxfId="361" priority="930" operator="equal">
      <formula>"Meta non Conseguida"</formula>
    </cfRule>
  </conditionalFormatting>
  <conditionalFormatting sqref="P37">
    <cfRule type="cellIs" dxfId="360" priority="403" operator="equal">
      <formula>"Meta Totalmente Alcanzada"</formula>
    </cfRule>
    <cfRule type="cellIs" dxfId="359" priority="404" operator="equal">
      <formula>"Meta Parcialmente Alcanzada"</formula>
    </cfRule>
    <cfRule type="cellIs" dxfId="358" priority="405" operator="equal">
      <formula>"Ningunha Meta Alcanzada"</formula>
    </cfRule>
  </conditionalFormatting>
  <conditionalFormatting sqref="P38:P40">
    <cfRule type="cellIs" dxfId="357" priority="1140" operator="equal">
      <formula>"Meta Conseguida"</formula>
    </cfRule>
    <cfRule type="cellIs" dxfId="356" priority="1141" operator="equal">
      <formula>"Meta non Conseguida"</formula>
    </cfRule>
  </conditionalFormatting>
  <conditionalFormatting sqref="P38:P41">
    <cfRule type="cellIs" dxfId="355" priority="1133" operator="equal">
      <formula>"Introducir resultado"</formula>
    </cfRule>
  </conditionalFormatting>
  <conditionalFormatting sqref="P41">
    <cfRule type="cellIs" dxfId="354" priority="1134" operator="equal">
      <formula>"Indicador Completado"</formula>
    </cfRule>
    <cfRule type="cellIs" dxfId="353" priority="1135" operator="equal">
      <formula>"Meta no Conseguida"</formula>
    </cfRule>
  </conditionalFormatting>
  <conditionalFormatting sqref="P46">
    <cfRule type="cellIs" dxfId="352" priority="367" operator="equal">
      <formula>"Meta Totalmente Alcanzada"</formula>
    </cfRule>
    <cfRule type="cellIs" dxfId="351" priority="368" operator="equal">
      <formula>"Meta Parcialmente Alcanzada"</formula>
    </cfRule>
    <cfRule type="cellIs" dxfId="350" priority="369" operator="equal">
      <formula>"Ningunha Meta Alcanzada"</formula>
    </cfRule>
  </conditionalFormatting>
  <conditionalFormatting sqref="P47">
    <cfRule type="cellIs" dxfId="349" priority="1237" operator="equal">
      <formula>"Meta noN Conseguida"</formula>
    </cfRule>
  </conditionalFormatting>
  <conditionalFormatting sqref="P47:P53">
    <cfRule type="cellIs" dxfId="348" priority="544" operator="equal">
      <formula>"Introducir resultado"</formula>
    </cfRule>
    <cfRule type="cellIs" dxfId="347" priority="545" operator="equal">
      <formula>"Meta Conseguida"</formula>
    </cfRule>
  </conditionalFormatting>
  <conditionalFormatting sqref="P48:P53">
    <cfRule type="cellIs" dxfId="346" priority="546" operator="equal">
      <formula>"Meta non Conseguida"</formula>
    </cfRule>
  </conditionalFormatting>
  <conditionalFormatting sqref="P54">
    <cfRule type="cellIs" dxfId="345" priority="349" operator="equal">
      <formula>"Meta Totalmente Alcanzada"</formula>
    </cfRule>
    <cfRule type="cellIs" dxfId="344" priority="350" operator="equal">
      <formula>"Meta Parcialmente Alcanzada"</formula>
    </cfRule>
    <cfRule type="cellIs" dxfId="343" priority="351" operator="equal">
      <formula>"Ningunha Meta Alcanzada"</formula>
    </cfRule>
  </conditionalFormatting>
  <conditionalFormatting sqref="P55:P58">
    <cfRule type="cellIs" dxfId="342" priority="1187" operator="equal">
      <formula>"Introducir resultado"</formula>
    </cfRule>
    <cfRule type="cellIs" dxfId="341" priority="1188" operator="equal">
      <formula>"Meta Conseguida"</formula>
    </cfRule>
    <cfRule type="cellIs" dxfId="340" priority="1189" operator="equal">
      <formula>"Meta non Conseguida"</formula>
    </cfRule>
  </conditionalFormatting>
  <conditionalFormatting sqref="P59">
    <cfRule type="cellIs" dxfId="339" priority="331" operator="equal">
      <formula>"Meta Totalmente Alcanzada"</formula>
    </cfRule>
    <cfRule type="cellIs" dxfId="338" priority="332" operator="equal">
      <formula>"Meta Parcialmente Alcanzada"</formula>
    </cfRule>
    <cfRule type="cellIs" dxfId="337" priority="333" operator="equal">
      <formula>"Ningunha Meta Alcanzada"</formula>
    </cfRule>
  </conditionalFormatting>
  <conditionalFormatting sqref="P60:P64">
    <cfRule type="cellIs" dxfId="336" priority="913" operator="equal">
      <formula>"Introducir resultado"</formula>
    </cfRule>
    <cfRule type="cellIs" dxfId="335" priority="914" operator="equal">
      <formula>"Meta Conseguida"</formula>
    </cfRule>
    <cfRule type="cellIs" dxfId="334" priority="915" operator="equal">
      <formula>"Meta non Conseguida"</formula>
    </cfRule>
  </conditionalFormatting>
  <conditionalFormatting sqref="P65">
    <cfRule type="cellIs" dxfId="333" priority="313" operator="equal">
      <formula>"Meta Totalmente Alcanzada"</formula>
    </cfRule>
    <cfRule type="cellIs" dxfId="332" priority="314" operator="equal">
      <formula>"Meta Parcialmente Alcanzada"</formula>
    </cfRule>
    <cfRule type="cellIs" dxfId="331" priority="315" operator="equal">
      <formula>"Ningunha Meta Alcanzada"</formula>
    </cfRule>
  </conditionalFormatting>
  <conditionalFormatting sqref="P66:P69">
    <cfRule type="cellIs" dxfId="330" priority="1128" operator="equal">
      <formula>"Meta Conseguida"</formula>
    </cfRule>
    <cfRule type="cellIs" dxfId="329" priority="1129" operator="equal">
      <formula>"Meta non Conseguida"</formula>
    </cfRule>
  </conditionalFormatting>
  <conditionalFormatting sqref="P66:P74">
    <cfRule type="cellIs" dxfId="328" priority="898" operator="equal">
      <formula>"Introducir resultado"</formula>
    </cfRule>
  </conditionalFormatting>
  <conditionalFormatting sqref="P70">
    <cfRule type="cellIs" dxfId="327" priority="911" operator="equal">
      <formula>"Indicador Completado"</formula>
    </cfRule>
    <cfRule type="cellIs" dxfId="326" priority="912" operator="equal">
      <formula>"Meta no Conseguida"</formula>
    </cfRule>
  </conditionalFormatting>
  <conditionalFormatting sqref="P71">
    <cfRule type="cellIs" dxfId="325" priority="905" operator="equal">
      <formula>"Meta Conseguida"</formula>
    </cfRule>
    <cfRule type="cellIs" dxfId="324" priority="906" operator="equal">
      <formula>"Meta non Conseguida"</formula>
    </cfRule>
  </conditionalFormatting>
  <conditionalFormatting sqref="P72">
    <cfRule type="cellIs" dxfId="323" priority="908" operator="equal">
      <formula>"Indicador Completado"</formula>
    </cfRule>
    <cfRule type="cellIs" dxfId="322" priority="909" operator="equal">
      <formula>"Meta no Conseguida"</formula>
    </cfRule>
  </conditionalFormatting>
  <conditionalFormatting sqref="P73:P74">
    <cfRule type="cellIs" dxfId="321" priority="899" operator="equal">
      <formula>"Meta Conseguida"</formula>
    </cfRule>
    <cfRule type="cellIs" dxfId="320" priority="900" operator="equal">
      <formula>"Meta non Conseguida"</formula>
    </cfRule>
  </conditionalFormatting>
  <conditionalFormatting sqref="P75">
    <cfRule type="cellIs" dxfId="319" priority="295" operator="equal">
      <formula>"Meta Totalmente Alcanzada"</formula>
    </cfRule>
    <cfRule type="cellIs" dxfId="318" priority="296" operator="equal">
      <formula>"Meta Parcialmente Alcanzada"</formula>
    </cfRule>
    <cfRule type="cellIs" dxfId="317" priority="297" operator="equal">
      <formula>"Ningunha Meta Alcanzada"</formula>
    </cfRule>
  </conditionalFormatting>
  <conditionalFormatting sqref="P76:P81">
    <cfRule type="cellIs" dxfId="316" priority="892" operator="equal">
      <formula>"Introducir resultado"</formula>
    </cfRule>
    <cfRule type="cellIs" dxfId="315" priority="893" operator="equal">
      <formula>"Meta Conseguida"</formula>
    </cfRule>
    <cfRule type="cellIs" dxfId="314" priority="894" operator="equal">
      <formula>"Meta non Conseguida"</formula>
    </cfRule>
  </conditionalFormatting>
  <conditionalFormatting sqref="P82">
    <cfRule type="cellIs" dxfId="313" priority="277" operator="equal">
      <formula>"Meta Totalmente Alcanzada"</formula>
    </cfRule>
    <cfRule type="cellIs" dxfId="312" priority="278" operator="equal">
      <formula>"Meta Parcialmente Alcanzada"</formula>
    </cfRule>
    <cfRule type="cellIs" dxfId="311" priority="279" operator="equal">
      <formula>"Ningunha Meta Alcanzada"</formula>
    </cfRule>
  </conditionalFormatting>
  <conditionalFormatting sqref="P83:P86">
    <cfRule type="cellIs" dxfId="310" priority="1080" operator="equal">
      <formula>"Meta Conseguida"</formula>
    </cfRule>
    <cfRule type="cellIs" dxfId="309" priority="1081" operator="equal">
      <formula>"Meta non Conseguida"</formula>
    </cfRule>
  </conditionalFormatting>
  <conditionalFormatting sqref="P83:P88">
    <cfRule type="cellIs" dxfId="308" priority="874" operator="equal">
      <formula>"Introducir resultado"</formula>
    </cfRule>
  </conditionalFormatting>
  <conditionalFormatting sqref="P87:P88">
    <cfRule type="cellIs" dxfId="307" priority="875" operator="equal">
      <formula>"Indicador Completado"</formula>
    </cfRule>
    <cfRule type="cellIs" dxfId="306" priority="876" operator="equal">
      <formula>"Meta no Conseguida"</formula>
    </cfRule>
  </conditionalFormatting>
  <conditionalFormatting sqref="P92">
    <cfRule type="cellIs" dxfId="305" priority="259" operator="equal">
      <formula>"Meta Totalmente Alcanzada"</formula>
    </cfRule>
    <cfRule type="cellIs" dxfId="304" priority="260" operator="equal">
      <formula>"Meta Parcialmente Alcanzada"</formula>
    </cfRule>
    <cfRule type="cellIs" dxfId="303" priority="261" operator="equal">
      <formula>"Ningunha Meta Alcanzada"</formula>
    </cfRule>
  </conditionalFormatting>
  <conditionalFormatting sqref="P93:P97">
    <cfRule type="cellIs" dxfId="302" priority="520" operator="equal">
      <formula>"Introducir resultado"</formula>
    </cfRule>
    <cfRule type="cellIs" dxfId="301" priority="521" operator="equal">
      <formula>"Meta Conseguida"</formula>
    </cfRule>
    <cfRule type="cellIs" dxfId="300" priority="522" operator="equal">
      <formula>"Meta non Conseguida"</formula>
    </cfRule>
  </conditionalFormatting>
  <hyperlinks>
    <hyperlink ref="D19" r:id="rId1" display="https://www.uvigo.gal/universidade/calidade/programas-calidade/docencia/programa-docentia" xr:uid="{00000000-0004-0000-0800-000000000000}"/>
    <hyperlink ref="D31" r:id="rId2" display="https://secretaria.uvigo.gal/uv/web/transparencia/informe/show/5/51/64" xr:uid="{00000000-0004-0000-0800-000001000000}"/>
    <hyperlink ref="D34" r:id="rId3" display="https://secretaria.uvigo.gal/uv/web/transparencia/informe/show/5/51/64" xr:uid="{00000000-0004-0000-0800-000002000000}"/>
  </hyperlinks>
  <pageMargins left="0.70866141732283505" right="0.70866141732283505" top="0.74803149606299202" bottom="0.74803149606299202" header="0.31496062992126" footer="0.31496062992126"/>
  <pageSetup paperSize="9" scale="36" fitToHeight="2"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2"/>
  <dimension ref="B2:CG745"/>
  <sheetViews>
    <sheetView zoomScale="85" zoomScaleNormal="85" workbookViewId="0">
      <pane ySplit="5" topLeftCell="A6" activePane="bottomLeft" state="frozen"/>
      <selection pane="bottomLeft" activeCell="O85" sqref="O85"/>
    </sheetView>
  </sheetViews>
  <sheetFormatPr baseColWidth="10" defaultColWidth="11" defaultRowHeight="15"/>
  <cols>
    <col min="1" max="1" width="4.85546875" customWidth="1"/>
    <col min="2" max="2" width="12.42578125" bestFit="1" customWidth="1"/>
    <col min="3" max="3" width="26.7109375" customWidth="1"/>
    <col min="4" max="8" width="6.7109375" customWidth="1"/>
    <col min="10" max="10" width="13.5703125" bestFit="1" customWidth="1"/>
    <col min="11" max="11" width="13.5703125" customWidth="1"/>
    <col min="12" max="12" width="28.42578125" style="159" customWidth="1"/>
    <col min="13" max="13" width="10.85546875" bestFit="1" customWidth="1"/>
    <col min="16" max="16" width="13.85546875" customWidth="1"/>
    <col min="17" max="17" width="14.7109375" customWidth="1"/>
    <col min="18" max="18" width="18.5703125" customWidth="1"/>
  </cols>
  <sheetData>
    <row r="2" spans="2:85" s="329" customFormat="1" ht="30" customHeight="1">
      <c r="B2" s="150" t="s">
        <v>186</v>
      </c>
      <c r="C2" s="151" t="s">
        <v>187</v>
      </c>
      <c r="D2" s="623" t="s">
        <v>166</v>
      </c>
      <c r="E2" s="623"/>
      <c r="F2" s="623"/>
      <c r="G2" s="623"/>
      <c r="H2" s="624"/>
      <c r="I2" s="152"/>
      <c r="J2" s="153" t="s">
        <v>403</v>
      </c>
      <c r="K2" s="327"/>
      <c r="L2" s="154" t="s">
        <v>404</v>
      </c>
      <c r="M2" s="625" t="s">
        <v>204</v>
      </c>
      <c r="N2" s="625"/>
      <c r="O2" s="626"/>
      <c r="P2" s="627" t="s">
        <v>405</v>
      </c>
      <c r="Q2" s="627"/>
      <c r="R2" s="627"/>
      <c r="S2" s="627"/>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563"/>
      <c r="BW2" s="563"/>
      <c r="BX2" s="563"/>
      <c r="BY2" s="563"/>
      <c r="BZ2" s="563"/>
      <c r="CA2" s="563"/>
      <c r="CB2" s="563"/>
      <c r="CC2" s="563"/>
      <c r="CD2" s="563"/>
      <c r="CE2" s="563"/>
      <c r="CF2" s="563"/>
      <c r="CG2" s="563"/>
    </row>
    <row r="3" spans="2:85" s="509" customFormat="1">
      <c r="J3" s="510"/>
      <c r="K3" s="511"/>
      <c r="R3" s="512">
        <f>IFERROR(+COUNTIF(R6:R100,"SI")/(COUNTIF(R6:R100,"SI")+COUNTIF(R6:R100,"Non")),0)</f>
        <v>0</v>
      </c>
      <c r="S3" s="512">
        <f>IFERROR(+COUNTIF(S6:S100,"SI")/(COUNTIF(S6:S100,"SI")+COUNTIF(S6:S100,"Non")),0)</f>
        <v>0</v>
      </c>
      <c r="U3" s="510"/>
      <c r="V3" s="510"/>
      <c r="W3" s="511"/>
      <c r="AC3" s="512">
        <f>IFERROR(+COUNTIF(AC6:AC200,"SI")/(COUNTIF(AC6:AC200,"SI")+COUNTIF(AC6:AC200,"Non")),0)</f>
        <v>0</v>
      </c>
      <c r="AD3" s="512">
        <f>IFERROR(+COUNTIF(AD6:AD200,"SI")/(COUNTIF(AD6:AD200,"SI")+COUNTIF(AD6:AD200,"Non")),0)</f>
        <v>0</v>
      </c>
      <c r="AF3" s="510"/>
      <c r="AG3" s="510"/>
      <c r="AH3" s="511"/>
      <c r="AN3" s="512">
        <f>IFERROR(+COUNTIF(R306:R400,"SI")/(COUNTIF(R306:R400,"SI")+COUNTIF(R306:R400,"Non")),0)</f>
        <v>0</v>
      </c>
      <c r="AO3" s="512">
        <f>IFERROR(+COUNTIF(S306:S400,"SI")/(COUNTIF(S306:S400,"SI")+COUNTIF(S306:S400,"Non")),0)</f>
        <v>0</v>
      </c>
      <c r="AQ3" s="510"/>
      <c r="AR3" s="510"/>
      <c r="AS3" s="511"/>
      <c r="AY3" s="512">
        <f>IFERROR(+COUNTIF(R406:R500,"SI")/(COUNTIF(R406:R500,"SI")+COUNTIF(R406:R500,"Non")),0)</f>
        <v>0</v>
      </c>
      <c r="AZ3" s="512">
        <f>IFERROR(+COUNTIF(S406:S500,"SI")/(COUNTIF(S406:S500,"SI")+COUNTIF(S406:S500,"Non")),0)</f>
        <v>0</v>
      </c>
      <c r="BB3" s="510"/>
      <c r="BC3" s="510"/>
      <c r="BD3" s="511"/>
      <c r="BJ3" s="512">
        <f>IFERROR(+COUNTIF(R506:R600,"SI")/(COUNTIF(R506:R600,"SI")+COUNTIF(R506:R600,"Non")),0)</f>
        <v>0</v>
      </c>
      <c r="BK3" s="512">
        <f>IFERROR(+COUNTIF(S506:S600,"SI")/(COUNTIF(S506:S600,"SI")+COUNTIF(S506:S600,"Non")),0)</f>
        <v>0</v>
      </c>
      <c r="BM3" s="510"/>
      <c r="BN3" s="510"/>
      <c r="BO3" s="511"/>
      <c r="BU3" s="512">
        <f>IFERROR(+COUNTIF(R606:R650,"SI")/(COUNTIF(R606:R650,"SI")+COUNTIF(R606:R650,"Non")),0)</f>
        <v>0</v>
      </c>
      <c r="BV3" s="512">
        <f>IFERROR(+COUNTIF(S606:S650,"SI")/(COUNTIF(S606:S650,"SI")+COUNTIF(S606:S650,"Non")),0)</f>
        <v>0</v>
      </c>
      <c r="BX3" s="510"/>
      <c r="BY3" s="511"/>
      <c r="CF3" s="512">
        <f>IFERROR(+COUNTIF(R706:R800,"SI")/(COUNTIF(R706:R800,"SI")+COUNTIF(R706:R800,"Non")),0)</f>
        <v>0</v>
      </c>
      <c r="CG3" s="512">
        <f>IFERROR(+COUNTIF(S706:S800,"SI")/(COUNTIF(S706:S800,"SI")+COUNTIF(S706:S800,"Non")),0)</f>
        <v>0</v>
      </c>
    </row>
    <row r="4" spans="2:85" ht="15" customHeight="1">
      <c r="B4" s="630" t="s">
        <v>406</v>
      </c>
      <c r="C4" s="631"/>
      <c r="D4" s="503" t="s">
        <v>407</v>
      </c>
      <c r="E4" s="503" t="s">
        <v>408</v>
      </c>
      <c r="F4" s="503" t="s">
        <v>409</v>
      </c>
      <c r="G4" s="503" t="s">
        <v>410</v>
      </c>
      <c r="H4" s="504" t="s">
        <v>411</v>
      </c>
      <c r="J4" s="618" t="s">
        <v>412</v>
      </c>
      <c r="K4" s="618" t="s">
        <v>413</v>
      </c>
      <c r="L4" s="618"/>
      <c r="M4" s="618" t="s">
        <v>414</v>
      </c>
      <c r="N4" s="616" t="s">
        <v>415</v>
      </c>
      <c r="O4" s="618" t="s">
        <v>416</v>
      </c>
      <c r="P4" s="615" t="s">
        <v>417</v>
      </c>
      <c r="Q4" s="615" t="s">
        <v>418</v>
      </c>
      <c r="R4" s="615" t="s">
        <v>419</v>
      </c>
      <c r="S4" s="615" t="s">
        <v>420</v>
      </c>
      <c r="U4" s="616" t="s">
        <v>412</v>
      </c>
      <c r="V4" s="636" t="s">
        <v>413</v>
      </c>
      <c r="W4" s="637"/>
      <c r="X4" s="616" t="s">
        <v>414</v>
      </c>
      <c r="Y4" s="616" t="s">
        <v>415</v>
      </c>
      <c r="Z4" s="616" t="s">
        <v>416</v>
      </c>
      <c r="AA4" s="634" t="s">
        <v>417</v>
      </c>
      <c r="AB4" s="634" t="s">
        <v>418</v>
      </c>
      <c r="AC4" s="634" t="s">
        <v>419</v>
      </c>
      <c r="AD4" s="634" t="s">
        <v>420</v>
      </c>
      <c r="AF4" s="618" t="s">
        <v>412</v>
      </c>
      <c r="AG4" s="618" t="s">
        <v>413</v>
      </c>
      <c r="AH4" s="618"/>
      <c r="AI4" s="618" t="s">
        <v>414</v>
      </c>
      <c r="AJ4" s="616" t="s">
        <v>415</v>
      </c>
      <c r="AK4" s="618" t="s">
        <v>416</v>
      </c>
      <c r="AL4" s="615" t="s">
        <v>417</v>
      </c>
      <c r="AM4" s="615" t="s">
        <v>418</v>
      </c>
      <c r="AN4" s="615" t="s">
        <v>419</v>
      </c>
      <c r="AO4" s="615" t="s">
        <v>420</v>
      </c>
      <c r="AQ4" s="618" t="s">
        <v>412</v>
      </c>
      <c r="AR4" s="618" t="s">
        <v>413</v>
      </c>
      <c r="AS4" s="618"/>
      <c r="AT4" s="618" t="s">
        <v>414</v>
      </c>
      <c r="AU4" s="616" t="s">
        <v>415</v>
      </c>
      <c r="AV4" s="618" t="s">
        <v>416</v>
      </c>
      <c r="AW4" s="615" t="s">
        <v>417</v>
      </c>
      <c r="AX4" s="615" t="s">
        <v>418</v>
      </c>
      <c r="AY4" s="615" t="s">
        <v>419</v>
      </c>
      <c r="AZ4" s="615" t="s">
        <v>420</v>
      </c>
      <c r="BB4" s="618" t="s">
        <v>412</v>
      </c>
      <c r="BC4" s="618" t="s">
        <v>413</v>
      </c>
      <c r="BD4" s="618"/>
      <c r="BE4" s="618" t="s">
        <v>414</v>
      </c>
      <c r="BF4" s="616" t="s">
        <v>415</v>
      </c>
      <c r="BG4" s="618" t="s">
        <v>416</v>
      </c>
      <c r="BH4" s="615" t="s">
        <v>417</v>
      </c>
      <c r="BI4" s="615" t="s">
        <v>418</v>
      </c>
      <c r="BJ4" s="615" t="s">
        <v>419</v>
      </c>
      <c r="BK4" s="615" t="s">
        <v>420</v>
      </c>
      <c r="BM4" s="628" t="s">
        <v>412</v>
      </c>
      <c r="BN4" s="325"/>
      <c r="BO4" s="628" t="s">
        <v>413</v>
      </c>
      <c r="BP4" s="628"/>
      <c r="BQ4" s="616" t="s">
        <v>415</v>
      </c>
      <c r="BR4" s="618" t="s">
        <v>416</v>
      </c>
      <c r="BS4" s="615" t="s">
        <v>417</v>
      </c>
      <c r="BT4" s="615" t="s">
        <v>418</v>
      </c>
      <c r="BU4" s="615" t="s">
        <v>419</v>
      </c>
      <c r="BV4" s="615" t="s">
        <v>420</v>
      </c>
      <c r="BX4" s="618" t="s">
        <v>412</v>
      </c>
      <c r="BY4" s="618" t="s">
        <v>413</v>
      </c>
      <c r="BZ4" s="618"/>
      <c r="CA4" s="618" t="s">
        <v>414</v>
      </c>
      <c r="CB4" s="616" t="s">
        <v>415</v>
      </c>
      <c r="CC4" s="618" t="s">
        <v>416</v>
      </c>
      <c r="CD4" s="615" t="s">
        <v>417</v>
      </c>
      <c r="CE4" s="615" t="s">
        <v>418</v>
      </c>
      <c r="CF4" s="615" t="s">
        <v>419</v>
      </c>
      <c r="CG4" s="615" t="s">
        <v>420</v>
      </c>
    </row>
    <row r="5" spans="2:85">
      <c r="B5" s="632"/>
      <c r="C5" s="633"/>
      <c r="D5" s="505" t="s">
        <v>421</v>
      </c>
      <c r="E5" s="505" t="s">
        <v>421</v>
      </c>
      <c r="F5" s="505" t="s">
        <v>421</v>
      </c>
      <c r="G5" s="505" t="s">
        <v>421</v>
      </c>
      <c r="H5" s="506" t="s">
        <v>421</v>
      </c>
      <c r="J5" s="618"/>
      <c r="K5" s="618"/>
      <c r="L5" s="618"/>
      <c r="M5" s="618"/>
      <c r="N5" s="617"/>
      <c r="O5" s="618"/>
      <c r="P5" s="615"/>
      <c r="Q5" s="615"/>
      <c r="R5" s="615"/>
      <c r="S5" s="615"/>
      <c r="U5" s="617"/>
      <c r="V5" s="638"/>
      <c r="W5" s="639"/>
      <c r="X5" s="617"/>
      <c r="Y5" s="617"/>
      <c r="Z5" s="617"/>
      <c r="AA5" s="635"/>
      <c r="AB5" s="635"/>
      <c r="AC5" s="635"/>
      <c r="AD5" s="635"/>
      <c r="AF5" s="618"/>
      <c r="AG5" s="618"/>
      <c r="AH5" s="618"/>
      <c r="AI5" s="618"/>
      <c r="AJ5" s="617"/>
      <c r="AK5" s="618"/>
      <c r="AL5" s="615"/>
      <c r="AM5" s="615"/>
      <c r="AN5" s="615"/>
      <c r="AO5" s="615"/>
      <c r="AQ5" s="618"/>
      <c r="AR5" s="618"/>
      <c r="AS5" s="618"/>
      <c r="AT5" s="618"/>
      <c r="AU5" s="617"/>
      <c r="AV5" s="618"/>
      <c r="AW5" s="615"/>
      <c r="AX5" s="615"/>
      <c r="AY5" s="615"/>
      <c r="AZ5" s="615"/>
      <c r="BB5" s="618"/>
      <c r="BC5" s="618"/>
      <c r="BD5" s="618"/>
      <c r="BE5" s="618"/>
      <c r="BF5" s="617"/>
      <c r="BG5" s="618"/>
      <c r="BH5" s="615"/>
      <c r="BI5" s="615"/>
      <c r="BJ5" s="615"/>
      <c r="BK5" s="615"/>
      <c r="BM5" s="629"/>
      <c r="BN5" s="326"/>
      <c r="BO5" s="629"/>
      <c r="BP5" s="629"/>
      <c r="BQ5" s="617"/>
      <c r="BR5" s="618"/>
      <c r="BS5" s="615"/>
      <c r="BT5" s="615"/>
      <c r="BU5" s="615"/>
      <c r="BV5" s="615"/>
      <c r="BX5" s="618"/>
      <c r="BY5" s="618"/>
      <c r="BZ5" s="618"/>
      <c r="CA5" s="618"/>
      <c r="CB5" s="617"/>
      <c r="CC5" s="618"/>
      <c r="CD5" s="615"/>
      <c r="CE5" s="615"/>
      <c r="CF5" s="615"/>
      <c r="CG5" s="615"/>
    </row>
    <row r="6" spans="2:85" s="1" customFormat="1" ht="30" customHeight="1">
      <c r="B6" s="569" t="s">
        <v>422</v>
      </c>
      <c r="C6" s="570" t="s">
        <v>423</v>
      </c>
      <c r="D6" s="322">
        <v>3</v>
      </c>
      <c r="E6" s="322">
        <v>4</v>
      </c>
      <c r="F6" s="322">
        <v>0</v>
      </c>
      <c r="G6" s="322">
        <v>0</v>
      </c>
      <c r="H6" s="507">
        <f t="shared" ref="H6:H12" si="0">SUM(D6:G6)</f>
        <v>7</v>
      </c>
      <c r="J6" s="619" t="s">
        <v>424</v>
      </c>
      <c r="K6" s="330">
        <v>20666</v>
      </c>
      <c r="L6" s="330" t="s">
        <v>425</v>
      </c>
      <c r="M6" s="330" t="s">
        <v>426</v>
      </c>
      <c r="N6" s="331">
        <v>1</v>
      </c>
      <c r="O6" s="331">
        <v>1</v>
      </c>
      <c r="P6" s="513"/>
      <c r="Q6" s="513"/>
      <c r="R6" s="333" t="str">
        <f t="shared" ref="R6:S69" si="1">+IF(COUNTA(N6)=0,"----",IF(COUNTA(P6)=0,"Sen Meta",IF(N6&gt;=P6,"SI","NON")))</f>
        <v>Sen Meta</v>
      </c>
      <c r="S6" s="333" t="str">
        <f t="shared" si="1"/>
        <v>Sen Meta</v>
      </c>
      <c r="U6" s="619" t="s">
        <v>427</v>
      </c>
      <c r="V6" s="330">
        <v>21046</v>
      </c>
      <c r="W6" s="330" t="s">
        <v>428</v>
      </c>
      <c r="X6" s="330" t="s">
        <v>426</v>
      </c>
      <c r="Y6" s="515">
        <v>0.76923076923076905</v>
      </c>
      <c r="Z6" s="515">
        <v>0.76923076923076905</v>
      </c>
      <c r="AA6" s="516"/>
      <c r="AB6" s="516"/>
      <c r="AC6" s="333" t="str">
        <f t="shared" ref="AC6:AD69" si="2">+IF(COUNTA(Y6)=0,"----",IF(COUNTA(AA6)=0,"Sen Meta",IF(Y6&gt;=AA6,"SI","NON")))</f>
        <v>Sen Meta</v>
      </c>
      <c r="AD6" s="333" t="str">
        <f t="shared" si="2"/>
        <v>Sen Meta</v>
      </c>
      <c r="AF6" s="619" t="s">
        <v>429</v>
      </c>
      <c r="AG6" s="330">
        <v>22945</v>
      </c>
      <c r="AH6" s="330" t="s">
        <v>430</v>
      </c>
      <c r="AI6" s="330" t="s">
        <v>426</v>
      </c>
      <c r="AJ6" s="515">
        <v>1</v>
      </c>
      <c r="AK6" s="515">
        <v>1</v>
      </c>
      <c r="AL6" s="516"/>
      <c r="AM6" s="516"/>
      <c r="AN6" s="333" t="str">
        <f t="shared" ref="AN6:AO66" si="3">+IF(COUNTA(AJ6)=0,"----",IF(COUNTA(AL6)=0,"Sen Meta",IF(AJ6&gt;=AL6,"SI","NON")))</f>
        <v>Sen Meta</v>
      </c>
      <c r="AO6" s="333" t="str">
        <f t="shared" si="3"/>
        <v>Sen Meta</v>
      </c>
      <c r="AQ6" s="619" t="s">
        <v>431</v>
      </c>
      <c r="AR6" s="330">
        <v>25484</v>
      </c>
      <c r="AS6" s="330" t="s">
        <v>432</v>
      </c>
      <c r="AT6" s="330" t="s">
        <v>426</v>
      </c>
      <c r="AU6" s="515">
        <v>1</v>
      </c>
      <c r="AV6" s="515">
        <v>0.71875</v>
      </c>
      <c r="AW6" s="516"/>
      <c r="AX6" s="516"/>
      <c r="AY6" s="333" t="str">
        <f t="shared" ref="AY6:AZ16" si="4">+IF(COUNTA(AU6)=0,"----",IF(COUNTA(AW6)=0,"Sen Meta",IF(AU6&gt;=AW6,"SI","NON")))</f>
        <v>Sen Meta</v>
      </c>
      <c r="AZ6" s="333" t="str">
        <f t="shared" si="4"/>
        <v>Sen Meta</v>
      </c>
      <c r="BB6" s="619" t="s">
        <v>433</v>
      </c>
      <c r="BC6" s="330">
        <v>26229</v>
      </c>
      <c r="BD6" s="330" t="s">
        <v>434</v>
      </c>
      <c r="BE6" s="330" t="s">
        <v>426</v>
      </c>
      <c r="BF6" s="515">
        <v>1</v>
      </c>
      <c r="BG6" s="515">
        <v>0.5</v>
      </c>
      <c r="BH6" s="516"/>
      <c r="BI6" s="516"/>
      <c r="BJ6" s="333" t="str">
        <f t="shared" ref="BJ6:BK27" si="5">+IF(COUNTA(BF6)=0,"----",IF(COUNTA(BH6)=0,"Sen Meta",IF(BF6&gt;=BH6,"SI","NON")))</f>
        <v>Sen Meta</v>
      </c>
      <c r="BK6" s="333" t="str">
        <f t="shared" si="5"/>
        <v>Sen Meta</v>
      </c>
      <c r="BM6" s="619" t="s">
        <v>435</v>
      </c>
      <c r="BN6" s="330">
        <v>26326</v>
      </c>
      <c r="BO6" s="330" t="s">
        <v>436</v>
      </c>
      <c r="BP6" s="330" t="s">
        <v>426</v>
      </c>
      <c r="BQ6" s="515">
        <v>1</v>
      </c>
      <c r="BR6" s="515">
        <v>0.8</v>
      </c>
      <c r="BS6" s="516"/>
      <c r="BT6" s="516"/>
      <c r="BU6" s="333" t="str">
        <f t="shared" ref="BU6:BV36" si="6">+IF(COUNTA(BQ6)=0,"----",IF(COUNTA(BS6)=0,"Sen Meta",IF(BQ6&gt;=BS6,"SI","NON")))</f>
        <v>Sen Meta</v>
      </c>
      <c r="BV6" s="333" t="str">
        <f t="shared" si="6"/>
        <v>Sen Meta</v>
      </c>
      <c r="BX6" s="621" t="s">
        <v>437</v>
      </c>
      <c r="BY6" s="334">
        <v>26384</v>
      </c>
      <c r="BZ6" s="334" t="s">
        <v>438</v>
      </c>
      <c r="CA6" s="334" t="s">
        <v>426</v>
      </c>
      <c r="CB6" s="519">
        <v>1</v>
      </c>
      <c r="CC6" s="519">
        <v>1</v>
      </c>
      <c r="CD6" s="513"/>
      <c r="CE6" s="513"/>
      <c r="CF6" s="333" t="str">
        <f t="shared" ref="CF6:CG28" si="7">+IF(COUNTA(CB6)=0,"----",IF(COUNTA(CD6)=0,"Sen Meta",IF(CB6&gt;=CD6,"SI","NON")))</f>
        <v>Sen Meta</v>
      </c>
      <c r="CG6" s="333" t="str">
        <f t="shared" si="7"/>
        <v>Sen Meta</v>
      </c>
    </row>
    <row r="7" spans="2:85" s="1" customFormat="1" ht="30" customHeight="1">
      <c r="B7" s="569" t="s">
        <v>439</v>
      </c>
      <c r="C7" s="570" t="s">
        <v>440</v>
      </c>
      <c r="D7" s="322">
        <v>5</v>
      </c>
      <c r="E7" s="322">
        <v>7</v>
      </c>
      <c r="F7" s="322">
        <v>0</v>
      </c>
      <c r="G7" s="322">
        <v>0</v>
      </c>
      <c r="H7" s="507">
        <f t="shared" si="0"/>
        <v>12</v>
      </c>
      <c r="J7" s="619"/>
      <c r="K7" s="330">
        <v>20667</v>
      </c>
      <c r="L7" s="330" t="s">
        <v>441</v>
      </c>
      <c r="M7" s="330" t="s">
        <v>426</v>
      </c>
      <c r="N7" s="331">
        <v>0.85714285714285698</v>
      </c>
      <c r="O7" s="331">
        <v>0.54545454545454497</v>
      </c>
      <c r="P7" s="513"/>
      <c r="Q7" s="513"/>
      <c r="R7" s="333" t="str">
        <f t="shared" si="1"/>
        <v>Sen Meta</v>
      </c>
      <c r="S7" s="333" t="str">
        <f t="shared" si="1"/>
        <v>Sen Meta</v>
      </c>
      <c r="U7" s="619"/>
      <c r="V7" s="330">
        <v>21048</v>
      </c>
      <c r="W7" s="330" t="s">
        <v>442</v>
      </c>
      <c r="X7" s="330" t="s">
        <v>426</v>
      </c>
      <c r="Y7" s="515">
        <v>0.90909090909090895</v>
      </c>
      <c r="Z7" s="515">
        <v>0.90909090909090895</v>
      </c>
      <c r="AA7" s="516"/>
      <c r="AB7" s="516"/>
      <c r="AC7" s="333" t="str">
        <f t="shared" si="2"/>
        <v>Sen Meta</v>
      </c>
      <c r="AD7" s="333" t="str">
        <f t="shared" si="2"/>
        <v>Sen Meta</v>
      </c>
      <c r="AF7" s="619"/>
      <c r="AG7" s="330">
        <v>22946</v>
      </c>
      <c r="AH7" s="330" t="s">
        <v>443</v>
      </c>
      <c r="AI7" s="330" t="s">
        <v>426</v>
      </c>
      <c r="AJ7" s="515">
        <v>0.33333333333333298</v>
      </c>
      <c r="AK7" s="515">
        <v>0.16666666666666699</v>
      </c>
      <c r="AL7" s="516"/>
      <c r="AM7" s="516"/>
      <c r="AN7" s="333" t="str">
        <f t="shared" si="3"/>
        <v>Sen Meta</v>
      </c>
      <c r="AO7" s="333" t="str">
        <f t="shared" si="3"/>
        <v>Sen Meta</v>
      </c>
      <c r="AQ7" s="619"/>
      <c r="AR7" s="330">
        <v>25485</v>
      </c>
      <c r="AS7" s="330" t="s">
        <v>444</v>
      </c>
      <c r="AT7" s="330" t="s">
        <v>426</v>
      </c>
      <c r="AU7" s="515">
        <v>1</v>
      </c>
      <c r="AV7" s="515">
        <v>0.6875</v>
      </c>
      <c r="AW7" s="516"/>
      <c r="AX7" s="516"/>
      <c r="AY7" s="333" t="str">
        <f t="shared" si="4"/>
        <v>Sen Meta</v>
      </c>
      <c r="AZ7" s="333" t="str">
        <f t="shared" si="4"/>
        <v>Sen Meta</v>
      </c>
      <c r="BB7" s="619"/>
      <c r="BC7" s="330">
        <v>26230</v>
      </c>
      <c r="BD7" s="330" t="s">
        <v>445</v>
      </c>
      <c r="BE7" s="330" t="s">
        <v>426</v>
      </c>
      <c r="BF7" s="515">
        <v>1</v>
      </c>
      <c r="BG7" s="515">
        <v>1</v>
      </c>
      <c r="BH7" s="516"/>
      <c r="BI7" s="516"/>
      <c r="BJ7" s="333" t="str">
        <f t="shared" si="5"/>
        <v>Sen Meta</v>
      </c>
      <c r="BK7" s="333" t="str">
        <f t="shared" si="5"/>
        <v>Sen Meta</v>
      </c>
      <c r="BM7" s="619"/>
      <c r="BN7" s="330">
        <v>26327</v>
      </c>
      <c r="BO7" s="330" t="s">
        <v>446</v>
      </c>
      <c r="BP7" s="330" t="s">
        <v>426</v>
      </c>
      <c r="BQ7" s="515">
        <v>1</v>
      </c>
      <c r="BR7" s="515">
        <v>0.72727272727272696</v>
      </c>
      <c r="BS7" s="516"/>
      <c r="BT7" s="516"/>
      <c r="BU7" s="333" t="str">
        <f t="shared" si="6"/>
        <v>Sen Meta</v>
      </c>
      <c r="BV7" s="333" t="str">
        <f t="shared" si="6"/>
        <v>Sen Meta</v>
      </c>
      <c r="BX7" s="621"/>
      <c r="BY7" s="334">
        <v>28219</v>
      </c>
      <c r="BZ7" s="334" t="s">
        <v>447</v>
      </c>
      <c r="CA7" s="334" t="s">
        <v>426</v>
      </c>
      <c r="CB7" s="519">
        <v>1</v>
      </c>
      <c r="CC7" s="519">
        <v>0.42857142857142899</v>
      </c>
      <c r="CD7" s="513"/>
      <c r="CE7" s="513"/>
      <c r="CF7" s="333" t="str">
        <f t="shared" si="7"/>
        <v>Sen Meta</v>
      </c>
      <c r="CG7" s="333" t="str">
        <f t="shared" si="7"/>
        <v>Sen Meta</v>
      </c>
    </row>
    <row r="8" spans="2:85" s="1" customFormat="1" ht="30" customHeight="1">
      <c r="B8" s="569" t="s">
        <v>448</v>
      </c>
      <c r="C8" s="570" t="s">
        <v>449</v>
      </c>
      <c r="D8" s="322">
        <v>3</v>
      </c>
      <c r="E8" s="322">
        <v>5</v>
      </c>
      <c r="F8" s="322">
        <v>1</v>
      </c>
      <c r="G8" s="322">
        <v>0</v>
      </c>
      <c r="H8" s="507">
        <f t="shared" si="0"/>
        <v>9</v>
      </c>
      <c r="J8" s="619"/>
      <c r="K8" s="330">
        <v>20668</v>
      </c>
      <c r="L8" s="330" t="s">
        <v>450</v>
      </c>
      <c r="M8" s="330" t="s">
        <v>426</v>
      </c>
      <c r="N8" s="331">
        <v>1</v>
      </c>
      <c r="O8" s="331">
        <v>0.75</v>
      </c>
      <c r="P8" s="513"/>
      <c r="Q8" s="513"/>
      <c r="R8" s="333" t="str">
        <f t="shared" si="1"/>
        <v>Sen Meta</v>
      </c>
      <c r="S8" s="333" t="str">
        <f t="shared" si="1"/>
        <v>Sen Meta</v>
      </c>
      <c r="U8" s="619"/>
      <c r="V8" s="330">
        <v>21049</v>
      </c>
      <c r="W8" s="330" t="s">
        <v>451</v>
      </c>
      <c r="X8" s="330" t="s">
        <v>426</v>
      </c>
      <c r="Y8" s="515">
        <v>0.72727272727272696</v>
      </c>
      <c r="Z8" s="515">
        <v>0.66666666666666696</v>
      </c>
      <c r="AA8" s="516"/>
      <c r="AB8" s="516"/>
      <c r="AC8" s="333" t="str">
        <f t="shared" si="2"/>
        <v>Sen Meta</v>
      </c>
      <c r="AD8" s="333" t="str">
        <f t="shared" si="2"/>
        <v>Sen Meta</v>
      </c>
      <c r="AF8" s="619"/>
      <c r="AG8" s="330">
        <v>22947</v>
      </c>
      <c r="AH8" s="330" t="s">
        <v>452</v>
      </c>
      <c r="AI8" s="330" t="s">
        <v>426</v>
      </c>
      <c r="AJ8" s="515">
        <v>0.41666666666666702</v>
      </c>
      <c r="AK8" s="515">
        <v>0.29411764705882398</v>
      </c>
      <c r="AL8" s="516"/>
      <c r="AM8" s="516"/>
      <c r="AN8" s="333" t="str">
        <f t="shared" si="3"/>
        <v>Sen Meta</v>
      </c>
      <c r="AO8" s="333" t="str">
        <f t="shared" si="3"/>
        <v>Sen Meta</v>
      </c>
      <c r="AQ8" s="619"/>
      <c r="AR8" s="330">
        <v>25486</v>
      </c>
      <c r="AS8" s="330" t="s">
        <v>453</v>
      </c>
      <c r="AT8" s="330" t="s">
        <v>426</v>
      </c>
      <c r="AU8" s="515">
        <v>0.88</v>
      </c>
      <c r="AV8" s="515">
        <v>0.66666666666666696</v>
      </c>
      <c r="AW8" s="516"/>
      <c r="AX8" s="516"/>
      <c r="AY8" s="333" t="str">
        <f t="shared" si="4"/>
        <v>Sen Meta</v>
      </c>
      <c r="AZ8" s="333" t="str">
        <f t="shared" si="4"/>
        <v>Sen Meta</v>
      </c>
      <c r="BB8" s="619"/>
      <c r="BC8" s="330">
        <v>26231</v>
      </c>
      <c r="BD8" s="330" t="s">
        <v>454</v>
      </c>
      <c r="BE8" s="330" t="s">
        <v>426</v>
      </c>
      <c r="BF8" s="515">
        <v>1</v>
      </c>
      <c r="BG8" s="515">
        <v>0.8</v>
      </c>
      <c r="BH8" s="516"/>
      <c r="BI8" s="516"/>
      <c r="BJ8" s="333" t="str">
        <f t="shared" si="5"/>
        <v>Sen Meta</v>
      </c>
      <c r="BK8" s="333" t="str">
        <f t="shared" si="5"/>
        <v>Sen Meta</v>
      </c>
      <c r="BM8" s="619"/>
      <c r="BN8" s="330">
        <v>26328</v>
      </c>
      <c r="BO8" s="330" t="s">
        <v>455</v>
      </c>
      <c r="BP8" s="330" t="s">
        <v>426</v>
      </c>
      <c r="BQ8" s="515">
        <v>1</v>
      </c>
      <c r="BR8" s="515">
        <v>0.8</v>
      </c>
      <c r="BS8" s="516"/>
      <c r="BT8" s="516"/>
      <c r="BU8" s="333" t="str">
        <f t="shared" si="6"/>
        <v>Sen Meta</v>
      </c>
      <c r="BV8" s="333" t="str">
        <f t="shared" si="6"/>
        <v>Sen Meta</v>
      </c>
      <c r="BX8" s="621" t="s">
        <v>437</v>
      </c>
      <c r="BY8" s="334">
        <v>28215</v>
      </c>
      <c r="BZ8" s="334" t="s">
        <v>456</v>
      </c>
      <c r="CA8" s="334" t="s">
        <v>426</v>
      </c>
      <c r="CB8" s="519">
        <v>1</v>
      </c>
      <c r="CC8" s="519">
        <v>0.92857142857142905</v>
      </c>
      <c r="CD8" s="513"/>
      <c r="CE8" s="513"/>
      <c r="CF8" s="333" t="str">
        <f t="shared" si="7"/>
        <v>Sen Meta</v>
      </c>
      <c r="CG8" s="333" t="str">
        <f t="shared" si="7"/>
        <v>Sen Meta</v>
      </c>
    </row>
    <row r="9" spans="2:85" s="1" customFormat="1" ht="30" customHeight="1">
      <c r="B9" s="569" t="s">
        <v>457</v>
      </c>
      <c r="C9" s="570" t="s">
        <v>458</v>
      </c>
      <c r="D9" s="322">
        <v>1</v>
      </c>
      <c r="E9" s="322">
        <v>1</v>
      </c>
      <c r="F9" s="322">
        <v>0</v>
      </c>
      <c r="G9" s="322">
        <v>0</v>
      </c>
      <c r="H9" s="507">
        <f t="shared" si="0"/>
        <v>2</v>
      </c>
      <c r="J9" s="619"/>
      <c r="K9" s="330">
        <v>20669</v>
      </c>
      <c r="L9" s="330" t="s">
        <v>459</v>
      </c>
      <c r="M9" s="330" t="s">
        <v>426</v>
      </c>
      <c r="N9" s="331">
        <v>1</v>
      </c>
      <c r="O9" s="331">
        <v>0.33333333333333298</v>
      </c>
      <c r="P9" s="513"/>
      <c r="Q9" s="513"/>
      <c r="R9" s="333" t="str">
        <f t="shared" si="1"/>
        <v>Sen Meta</v>
      </c>
      <c r="S9" s="333" t="str">
        <f t="shared" si="1"/>
        <v>Sen Meta</v>
      </c>
      <c r="U9" s="619"/>
      <c r="V9" s="330">
        <v>21051</v>
      </c>
      <c r="W9" s="330" t="s">
        <v>460</v>
      </c>
      <c r="X9" s="330" t="s">
        <v>426</v>
      </c>
      <c r="Y9" s="515">
        <v>1</v>
      </c>
      <c r="Z9" s="515">
        <v>1</v>
      </c>
      <c r="AA9" s="516"/>
      <c r="AB9" s="516"/>
      <c r="AC9" s="333" t="str">
        <f t="shared" si="2"/>
        <v>Sen Meta</v>
      </c>
      <c r="AD9" s="333" t="str">
        <f t="shared" si="2"/>
        <v>Sen Meta</v>
      </c>
      <c r="AF9" s="619"/>
      <c r="AG9" s="330">
        <v>22948</v>
      </c>
      <c r="AH9" s="330" t="s">
        <v>461</v>
      </c>
      <c r="AI9" s="330" t="s">
        <v>426</v>
      </c>
      <c r="AJ9" s="515">
        <v>0.8</v>
      </c>
      <c r="AK9" s="515">
        <v>0.5</v>
      </c>
      <c r="AL9" s="516"/>
      <c r="AM9" s="516"/>
      <c r="AN9" s="333" t="str">
        <f t="shared" si="3"/>
        <v>Sen Meta</v>
      </c>
      <c r="AO9" s="333" t="str">
        <f t="shared" si="3"/>
        <v>Sen Meta</v>
      </c>
      <c r="AQ9" s="619"/>
      <c r="AR9" s="330">
        <v>25487</v>
      </c>
      <c r="AS9" s="330" t="s">
        <v>462</v>
      </c>
      <c r="AT9" s="330" t="s">
        <v>426</v>
      </c>
      <c r="AU9" s="515">
        <v>1</v>
      </c>
      <c r="AV9" s="515">
        <v>0.66666666666666696</v>
      </c>
      <c r="AW9" s="516"/>
      <c r="AX9" s="516"/>
      <c r="AY9" s="333" t="str">
        <f t="shared" si="4"/>
        <v>Sen Meta</v>
      </c>
      <c r="AZ9" s="333" t="str">
        <f t="shared" si="4"/>
        <v>Sen Meta</v>
      </c>
      <c r="BB9" s="619"/>
      <c r="BC9" s="330">
        <v>26232</v>
      </c>
      <c r="BD9" s="330" t="s">
        <v>463</v>
      </c>
      <c r="BE9" s="330" t="s">
        <v>426</v>
      </c>
      <c r="BF9" s="515">
        <v>1</v>
      </c>
      <c r="BG9" s="515">
        <v>0.8</v>
      </c>
      <c r="BH9" s="516"/>
      <c r="BI9" s="516"/>
      <c r="BJ9" s="333" t="str">
        <f t="shared" si="5"/>
        <v>Sen Meta</v>
      </c>
      <c r="BK9" s="333" t="str">
        <f t="shared" si="5"/>
        <v>Sen Meta</v>
      </c>
      <c r="BM9" s="619"/>
      <c r="BN9" s="330">
        <v>26329</v>
      </c>
      <c r="BO9" s="330" t="s">
        <v>464</v>
      </c>
      <c r="BP9" s="330" t="s">
        <v>426</v>
      </c>
      <c r="BQ9" s="515">
        <v>1</v>
      </c>
      <c r="BR9" s="515">
        <v>0.88888888888888895</v>
      </c>
      <c r="BS9" s="516"/>
      <c r="BT9" s="516"/>
      <c r="BU9" s="333" t="str">
        <f t="shared" si="6"/>
        <v>Sen Meta</v>
      </c>
      <c r="BV9" s="333" t="str">
        <f t="shared" si="6"/>
        <v>Sen Meta</v>
      </c>
      <c r="BX9" s="621"/>
      <c r="BY9" s="334">
        <v>28216</v>
      </c>
      <c r="BZ9" s="334" t="s">
        <v>465</v>
      </c>
      <c r="CA9" s="334" t="s">
        <v>426</v>
      </c>
      <c r="CB9" s="519">
        <v>1</v>
      </c>
      <c r="CC9" s="519">
        <v>0.931034482758621</v>
      </c>
      <c r="CD9" s="513"/>
      <c r="CE9" s="513"/>
      <c r="CF9" s="333" t="str">
        <f t="shared" si="7"/>
        <v>Sen Meta</v>
      </c>
      <c r="CG9" s="333" t="str">
        <f t="shared" si="7"/>
        <v>Sen Meta</v>
      </c>
    </row>
    <row r="10" spans="2:85" s="1" customFormat="1" ht="30" customHeight="1">
      <c r="B10" s="569" t="s">
        <v>466</v>
      </c>
      <c r="C10" s="570" t="s">
        <v>467</v>
      </c>
      <c r="D10" s="322">
        <v>3</v>
      </c>
      <c r="E10" s="322">
        <v>1</v>
      </c>
      <c r="F10" s="322">
        <v>0</v>
      </c>
      <c r="G10" s="322">
        <v>0</v>
      </c>
      <c r="H10" s="507">
        <f t="shared" si="0"/>
        <v>4</v>
      </c>
      <c r="J10" s="619"/>
      <c r="K10" s="330">
        <v>20672</v>
      </c>
      <c r="L10" s="330" t="s">
        <v>468</v>
      </c>
      <c r="M10" s="330" t="s">
        <v>426</v>
      </c>
      <c r="N10" s="331">
        <v>1</v>
      </c>
      <c r="O10" s="331">
        <v>0.5</v>
      </c>
      <c r="P10" s="513"/>
      <c r="Q10" s="513"/>
      <c r="R10" s="333" t="str">
        <f t="shared" si="1"/>
        <v>Sen Meta</v>
      </c>
      <c r="S10" s="333" t="str">
        <f t="shared" si="1"/>
        <v>Sen Meta</v>
      </c>
      <c r="U10" s="619"/>
      <c r="V10" s="330">
        <v>21052</v>
      </c>
      <c r="W10" s="330" t="s">
        <v>469</v>
      </c>
      <c r="X10" s="330" t="s">
        <v>426</v>
      </c>
      <c r="Y10" s="515">
        <v>1</v>
      </c>
      <c r="Z10" s="515">
        <v>1</v>
      </c>
      <c r="AA10" s="516"/>
      <c r="AB10" s="516"/>
      <c r="AC10" s="333" t="str">
        <f t="shared" si="2"/>
        <v>Sen Meta</v>
      </c>
      <c r="AD10" s="333" t="str">
        <f t="shared" si="2"/>
        <v>Sen Meta</v>
      </c>
      <c r="AF10" s="619"/>
      <c r="AG10" s="330">
        <v>22950</v>
      </c>
      <c r="AH10" s="330" t="s">
        <v>470</v>
      </c>
      <c r="AI10" s="330" t="s">
        <v>426</v>
      </c>
      <c r="AJ10" s="515">
        <v>0.6</v>
      </c>
      <c r="AK10" s="515">
        <v>0.54545454545454497</v>
      </c>
      <c r="AL10" s="516"/>
      <c r="AM10" s="516"/>
      <c r="AN10" s="333" t="str">
        <f t="shared" si="3"/>
        <v>Sen Meta</v>
      </c>
      <c r="AO10" s="333" t="str">
        <f t="shared" si="3"/>
        <v>Sen Meta</v>
      </c>
      <c r="AQ10" s="619"/>
      <c r="AR10" s="330">
        <v>25488</v>
      </c>
      <c r="AS10" s="330" t="s">
        <v>471</v>
      </c>
      <c r="AT10" s="330" t="s">
        <v>426</v>
      </c>
      <c r="AU10" s="515">
        <v>0.81818181818181801</v>
      </c>
      <c r="AV10" s="515">
        <v>0.62068965517241403</v>
      </c>
      <c r="AW10" s="516"/>
      <c r="AX10" s="516"/>
      <c r="AY10" s="333" t="str">
        <f t="shared" si="4"/>
        <v>Sen Meta</v>
      </c>
      <c r="AZ10" s="333" t="str">
        <f t="shared" si="4"/>
        <v>Sen Meta</v>
      </c>
      <c r="BB10" s="619"/>
      <c r="BC10" s="330">
        <v>26233</v>
      </c>
      <c r="BD10" s="330" t="s">
        <v>472</v>
      </c>
      <c r="BE10" s="330" t="s">
        <v>426</v>
      </c>
      <c r="BF10" s="515">
        <v>0.75</v>
      </c>
      <c r="BG10" s="515">
        <v>0.6</v>
      </c>
      <c r="BH10" s="516"/>
      <c r="BI10" s="516"/>
      <c r="BJ10" s="333" t="str">
        <f t="shared" si="5"/>
        <v>Sen Meta</v>
      </c>
      <c r="BK10" s="333" t="str">
        <f t="shared" si="5"/>
        <v>Sen Meta</v>
      </c>
      <c r="BM10" s="619"/>
      <c r="BN10" s="330">
        <v>26330</v>
      </c>
      <c r="BO10" s="330" t="s">
        <v>473</v>
      </c>
      <c r="BP10" s="330" t="s">
        <v>426</v>
      </c>
      <c r="BQ10" s="515">
        <v>1</v>
      </c>
      <c r="BR10" s="515">
        <v>0.8</v>
      </c>
      <c r="BS10" s="516"/>
      <c r="BT10" s="516"/>
      <c r="BU10" s="333" t="str">
        <f t="shared" si="6"/>
        <v>Sen Meta</v>
      </c>
      <c r="BV10" s="333" t="str">
        <f t="shared" si="6"/>
        <v>Sen Meta</v>
      </c>
      <c r="BX10" s="621"/>
      <c r="BY10" s="334">
        <v>28217</v>
      </c>
      <c r="BZ10" s="334" t="s">
        <v>474</v>
      </c>
      <c r="CA10" s="334" t="s">
        <v>426</v>
      </c>
      <c r="CB10" s="519">
        <v>1</v>
      </c>
      <c r="CC10" s="519">
        <v>0.96551724137931005</v>
      </c>
      <c r="CD10" s="513"/>
      <c r="CE10" s="513"/>
      <c r="CF10" s="333" t="str">
        <f t="shared" si="7"/>
        <v>Sen Meta</v>
      </c>
      <c r="CG10" s="333" t="str">
        <f t="shared" si="7"/>
        <v>Sen Meta</v>
      </c>
    </row>
    <row r="11" spans="2:85" s="1" customFormat="1" ht="30" customHeight="1">
      <c r="B11" s="569" t="s">
        <v>475</v>
      </c>
      <c r="C11" s="570" t="s">
        <v>476</v>
      </c>
      <c r="D11" s="322">
        <v>1</v>
      </c>
      <c r="E11" s="322">
        <v>3</v>
      </c>
      <c r="F11" s="322">
        <v>1</v>
      </c>
      <c r="G11" s="322">
        <v>0</v>
      </c>
      <c r="H11" s="507">
        <f t="shared" si="0"/>
        <v>5</v>
      </c>
      <c r="J11" s="619"/>
      <c r="K11" s="330">
        <v>20674</v>
      </c>
      <c r="L11" s="330" t="s">
        <v>477</v>
      </c>
      <c r="M11" s="330" t="s">
        <v>426</v>
      </c>
      <c r="N11" s="331">
        <v>1</v>
      </c>
      <c r="O11" s="331">
        <v>0.66666666666666696</v>
      </c>
      <c r="P11" s="513"/>
      <c r="Q11" s="513"/>
      <c r="R11" s="333" t="str">
        <f t="shared" si="1"/>
        <v>Sen Meta</v>
      </c>
      <c r="S11" s="333" t="str">
        <f t="shared" si="1"/>
        <v>Sen Meta</v>
      </c>
      <c r="U11" s="619"/>
      <c r="V11" s="330">
        <v>21053</v>
      </c>
      <c r="W11" s="330" t="s">
        <v>478</v>
      </c>
      <c r="X11" s="330" t="s">
        <v>426</v>
      </c>
      <c r="Y11" s="515">
        <v>1</v>
      </c>
      <c r="Z11" s="515">
        <v>1</v>
      </c>
      <c r="AA11" s="516"/>
      <c r="AB11" s="516"/>
      <c r="AC11" s="333" t="str">
        <f t="shared" si="2"/>
        <v>Sen Meta</v>
      </c>
      <c r="AD11" s="333" t="str">
        <f t="shared" si="2"/>
        <v>Sen Meta</v>
      </c>
      <c r="AF11" s="619"/>
      <c r="AG11" s="330">
        <v>22951</v>
      </c>
      <c r="AH11" s="330" t="s">
        <v>479</v>
      </c>
      <c r="AI11" s="330" t="s">
        <v>426</v>
      </c>
      <c r="AJ11" s="515">
        <v>0.5</v>
      </c>
      <c r="AK11" s="515">
        <v>0.25</v>
      </c>
      <c r="AL11" s="516"/>
      <c r="AM11" s="516"/>
      <c r="AN11" s="333" t="str">
        <f t="shared" si="3"/>
        <v>Sen Meta</v>
      </c>
      <c r="AO11" s="333" t="str">
        <f t="shared" si="3"/>
        <v>Sen Meta</v>
      </c>
      <c r="AQ11" s="619"/>
      <c r="AR11" s="330">
        <v>25489</v>
      </c>
      <c r="AS11" s="330" t="s">
        <v>480</v>
      </c>
      <c r="AT11" s="330" t="s">
        <v>426</v>
      </c>
      <c r="AU11" s="515">
        <v>0.952380952380952</v>
      </c>
      <c r="AV11" s="515">
        <v>0.66666666666666696</v>
      </c>
      <c r="AW11" s="516"/>
      <c r="AX11" s="516"/>
      <c r="AY11" s="333" t="str">
        <f t="shared" si="4"/>
        <v>Sen Meta</v>
      </c>
      <c r="AZ11" s="333" t="str">
        <f t="shared" si="4"/>
        <v>Sen Meta</v>
      </c>
      <c r="BB11" s="619"/>
      <c r="BC11" s="330">
        <v>26234</v>
      </c>
      <c r="BD11" s="330" t="s">
        <v>481</v>
      </c>
      <c r="BE11" s="330" t="s">
        <v>426</v>
      </c>
      <c r="BF11" s="515">
        <v>1</v>
      </c>
      <c r="BG11" s="515">
        <v>0.8</v>
      </c>
      <c r="BH11" s="516"/>
      <c r="BI11" s="516"/>
      <c r="BJ11" s="333" t="str">
        <f t="shared" si="5"/>
        <v>Sen Meta</v>
      </c>
      <c r="BK11" s="333" t="str">
        <f t="shared" si="5"/>
        <v>Sen Meta</v>
      </c>
      <c r="BM11" s="619"/>
      <c r="BN11" s="330">
        <v>26331</v>
      </c>
      <c r="BO11" s="330" t="s">
        <v>482</v>
      </c>
      <c r="BP11" s="330" t="s">
        <v>426</v>
      </c>
      <c r="BQ11" s="515">
        <v>1</v>
      </c>
      <c r="BR11" s="515">
        <v>1</v>
      </c>
      <c r="BS11" s="516"/>
      <c r="BT11" s="516"/>
      <c r="BU11" s="333" t="str">
        <f t="shared" si="6"/>
        <v>Sen Meta</v>
      </c>
      <c r="BV11" s="333" t="str">
        <f t="shared" si="6"/>
        <v>Sen Meta</v>
      </c>
      <c r="BX11" s="621"/>
      <c r="BY11" s="334">
        <v>28218</v>
      </c>
      <c r="BZ11" s="334" t="s">
        <v>483</v>
      </c>
      <c r="CA11" s="334" t="s">
        <v>426</v>
      </c>
      <c r="CB11" s="519">
        <v>1</v>
      </c>
      <c r="CC11" s="519">
        <v>0.96428571428571397</v>
      </c>
      <c r="CD11" s="513"/>
      <c r="CE11" s="513"/>
      <c r="CF11" s="333" t="str">
        <f t="shared" si="7"/>
        <v>Sen Meta</v>
      </c>
      <c r="CG11" s="333" t="str">
        <f t="shared" si="7"/>
        <v>Sen Meta</v>
      </c>
    </row>
    <row r="12" spans="2:85" s="1" customFormat="1" ht="30" customHeight="1">
      <c r="B12" s="569" t="s">
        <v>484</v>
      </c>
      <c r="C12" s="570" t="s">
        <v>485</v>
      </c>
      <c r="D12" s="322">
        <v>5</v>
      </c>
      <c r="E12" s="322">
        <v>3</v>
      </c>
      <c r="F12" s="322">
        <v>0</v>
      </c>
      <c r="G12" s="322">
        <v>0</v>
      </c>
      <c r="H12" s="507">
        <f t="shared" si="0"/>
        <v>8</v>
      </c>
      <c r="J12" s="619"/>
      <c r="K12" s="330">
        <v>20675</v>
      </c>
      <c r="L12" s="330" t="s">
        <v>486</v>
      </c>
      <c r="M12" s="330" t="s">
        <v>426</v>
      </c>
      <c r="N12" s="331">
        <v>1</v>
      </c>
      <c r="O12" s="331">
        <v>0.33333333333333298</v>
      </c>
      <c r="P12" s="513"/>
      <c r="Q12" s="513"/>
      <c r="R12" s="333" t="str">
        <f t="shared" si="1"/>
        <v>Sen Meta</v>
      </c>
      <c r="S12" s="333" t="str">
        <f t="shared" si="1"/>
        <v>Sen Meta</v>
      </c>
      <c r="U12" s="619"/>
      <c r="V12" s="330">
        <v>21054</v>
      </c>
      <c r="W12" s="330" t="s">
        <v>487</v>
      </c>
      <c r="X12" s="330" t="s">
        <v>426</v>
      </c>
      <c r="Y12" s="515">
        <v>0.5</v>
      </c>
      <c r="Z12" s="515">
        <v>0.41666666666666702</v>
      </c>
      <c r="AA12" s="516"/>
      <c r="AB12" s="516"/>
      <c r="AC12" s="333" t="str">
        <f t="shared" si="2"/>
        <v>Sen Meta</v>
      </c>
      <c r="AD12" s="333" t="str">
        <f t="shared" si="2"/>
        <v>Sen Meta</v>
      </c>
      <c r="AF12" s="619"/>
      <c r="AG12" s="330">
        <v>22952</v>
      </c>
      <c r="AH12" s="330" t="s">
        <v>488</v>
      </c>
      <c r="AI12" s="330" t="s">
        <v>426</v>
      </c>
      <c r="AJ12" s="515">
        <v>0.71428571428571397</v>
      </c>
      <c r="AK12" s="515">
        <v>0.5</v>
      </c>
      <c r="AL12" s="516"/>
      <c r="AM12" s="516"/>
      <c r="AN12" s="333" t="str">
        <f t="shared" si="3"/>
        <v>Sen Meta</v>
      </c>
      <c r="AO12" s="333" t="str">
        <f t="shared" si="3"/>
        <v>Sen Meta</v>
      </c>
      <c r="AQ12" s="619"/>
      <c r="AR12" s="330">
        <v>25490</v>
      </c>
      <c r="AS12" s="330" t="s">
        <v>489</v>
      </c>
      <c r="AT12" s="330" t="s">
        <v>426</v>
      </c>
      <c r="AU12" s="515">
        <v>1</v>
      </c>
      <c r="AV12" s="515">
        <v>0.65517241379310298</v>
      </c>
      <c r="AW12" s="516"/>
      <c r="AX12" s="516"/>
      <c r="AY12" s="333" t="str">
        <f t="shared" si="4"/>
        <v>Sen Meta</v>
      </c>
      <c r="AZ12" s="333" t="str">
        <f t="shared" si="4"/>
        <v>Sen Meta</v>
      </c>
      <c r="BB12" s="619"/>
      <c r="BC12" s="330">
        <v>26237</v>
      </c>
      <c r="BD12" s="330" t="s">
        <v>490</v>
      </c>
      <c r="BE12" s="330" t="s">
        <v>426</v>
      </c>
      <c r="BF12" s="515">
        <v>0.4</v>
      </c>
      <c r="BG12" s="515">
        <v>0.4</v>
      </c>
      <c r="BH12" s="516"/>
      <c r="BI12" s="516"/>
      <c r="BJ12" s="333" t="str">
        <f t="shared" si="5"/>
        <v>Sen Meta</v>
      </c>
      <c r="BK12" s="333" t="str">
        <f t="shared" si="5"/>
        <v>Sen Meta</v>
      </c>
      <c r="BM12" s="619"/>
      <c r="BN12" s="330">
        <v>26332</v>
      </c>
      <c r="BO12" s="330" t="s">
        <v>491</v>
      </c>
      <c r="BP12" s="330" t="s">
        <v>426</v>
      </c>
      <c r="BQ12" s="515">
        <v>1</v>
      </c>
      <c r="BR12" s="515">
        <v>0.83333333333333304</v>
      </c>
      <c r="BS12" s="516"/>
      <c r="BT12" s="516"/>
      <c r="BU12" s="333" t="str">
        <f t="shared" si="6"/>
        <v>Sen Meta</v>
      </c>
      <c r="BV12" s="333" t="str">
        <f t="shared" si="6"/>
        <v>Sen Meta</v>
      </c>
      <c r="BX12" s="621"/>
      <c r="BY12" s="334">
        <v>28220</v>
      </c>
      <c r="BZ12" s="334" t="s">
        <v>492</v>
      </c>
      <c r="CA12" s="334" t="s">
        <v>426</v>
      </c>
      <c r="CB12" s="519">
        <v>1</v>
      </c>
      <c r="CC12" s="519">
        <v>0.9375</v>
      </c>
      <c r="CD12" s="513"/>
      <c r="CE12" s="513"/>
      <c r="CF12" s="333" t="str">
        <f t="shared" si="7"/>
        <v>Sen Meta</v>
      </c>
      <c r="CG12" s="333" t="str">
        <f t="shared" si="7"/>
        <v>Sen Meta</v>
      </c>
    </row>
    <row r="13" spans="2:85" s="1" customFormat="1" ht="30" customHeight="1" thickBot="1">
      <c r="J13" s="619"/>
      <c r="K13" s="330">
        <v>20677</v>
      </c>
      <c r="L13" s="330" t="s">
        <v>493</v>
      </c>
      <c r="M13" s="330" t="s">
        <v>426</v>
      </c>
      <c r="N13" s="331">
        <v>1</v>
      </c>
      <c r="O13" s="331">
        <v>0.33333333333333298</v>
      </c>
      <c r="P13" s="513"/>
      <c r="Q13" s="513"/>
      <c r="R13" s="333" t="str">
        <f t="shared" si="1"/>
        <v>Sen Meta</v>
      </c>
      <c r="S13" s="333" t="str">
        <f t="shared" si="1"/>
        <v>Sen Meta</v>
      </c>
      <c r="U13" s="619"/>
      <c r="V13" s="330">
        <v>21057</v>
      </c>
      <c r="W13" s="330" t="s">
        <v>494</v>
      </c>
      <c r="X13" s="330" t="s">
        <v>426</v>
      </c>
      <c r="Y13" s="515">
        <v>0.72727272727272696</v>
      </c>
      <c r="Z13" s="515">
        <v>0.72727272727272696</v>
      </c>
      <c r="AA13" s="516"/>
      <c r="AB13" s="516"/>
      <c r="AC13" s="333" t="str">
        <f t="shared" si="2"/>
        <v>Sen Meta</v>
      </c>
      <c r="AD13" s="333" t="str">
        <f t="shared" si="2"/>
        <v>Sen Meta</v>
      </c>
      <c r="AF13" s="619"/>
      <c r="AG13" s="330">
        <v>22953</v>
      </c>
      <c r="AH13" s="330" t="s">
        <v>495</v>
      </c>
      <c r="AI13" s="330" t="s">
        <v>426</v>
      </c>
      <c r="AJ13" s="515">
        <v>0.86666666666666703</v>
      </c>
      <c r="AK13" s="515">
        <v>0.54166666666666696</v>
      </c>
      <c r="AL13" s="516"/>
      <c r="AM13" s="516"/>
      <c r="AN13" s="333" t="str">
        <f t="shared" si="3"/>
        <v>Sen Meta</v>
      </c>
      <c r="AO13" s="333" t="str">
        <f t="shared" si="3"/>
        <v>Sen Meta</v>
      </c>
      <c r="AQ13" s="619"/>
      <c r="AR13" s="330">
        <v>25491</v>
      </c>
      <c r="AS13" s="330" t="s">
        <v>496</v>
      </c>
      <c r="AT13" s="330" t="s">
        <v>426</v>
      </c>
      <c r="AU13" s="515">
        <v>1</v>
      </c>
      <c r="AV13" s="515">
        <v>0.57894736842105299</v>
      </c>
      <c r="AW13" s="516"/>
      <c r="AX13" s="516"/>
      <c r="AY13" s="333" t="str">
        <f t="shared" si="4"/>
        <v>Sen Meta</v>
      </c>
      <c r="AZ13" s="333" t="str">
        <f t="shared" si="4"/>
        <v>Sen Meta</v>
      </c>
      <c r="BB13" s="619"/>
      <c r="BC13" s="330">
        <v>26238</v>
      </c>
      <c r="BD13" s="330" t="s">
        <v>497</v>
      </c>
      <c r="BE13" s="330" t="s">
        <v>426</v>
      </c>
      <c r="BF13" s="515">
        <v>1</v>
      </c>
      <c r="BG13" s="515">
        <v>0.6</v>
      </c>
      <c r="BH13" s="516"/>
      <c r="BI13" s="516"/>
      <c r="BJ13" s="333" t="str">
        <f t="shared" si="5"/>
        <v>Sen Meta</v>
      </c>
      <c r="BK13" s="333" t="str">
        <f t="shared" si="5"/>
        <v>Sen Meta</v>
      </c>
      <c r="BM13" s="619"/>
      <c r="BN13" s="330">
        <v>26334</v>
      </c>
      <c r="BO13" s="330" t="s">
        <v>498</v>
      </c>
      <c r="BP13" s="330" t="s">
        <v>426</v>
      </c>
      <c r="BQ13" s="515">
        <v>1</v>
      </c>
      <c r="BR13" s="515">
        <v>0.66666666666666696</v>
      </c>
      <c r="BS13" s="516"/>
      <c r="BT13" s="516"/>
      <c r="BU13" s="333" t="str">
        <f t="shared" si="6"/>
        <v>Sen Meta</v>
      </c>
      <c r="BV13" s="333" t="str">
        <f t="shared" si="6"/>
        <v>Sen Meta</v>
      </c>
      <c r="BX13" s="621"/>
      <c r="BY13" s="334">
        <v>28221</v>
      </c>
      <c r="BZ13" s="334" t="s">
        <v>499</v>
      </c>
      <c r="CA13" s="334" t="s">
        <v>426</v>
      </c>
      <c r="CB13" s="519">
        <v>1</v>
      </c>
      <c r="CC13" s="519">
        <v>0.80952380952380998</v>
      </c>
      <c r="CD13" s="513"/>
      <c r="CE13" s="513"/>
      <c r="CF13" s="333" t="str">
        <f t="shared" si="7"/>
        <v>Sen Meta</v>
      </c>
      <c r="CG13" s="333" t="str">
        <f t="shared" si="7"/>
        <v>Sen Meta</v>
      </c>
    </row>
    <row r="14" spans="2:85" s="1" customFormat="1" ht="30" customHeight="1" thickBot="1">
      <c r="C14" s="508" t="str">
        <f>+Centro!F4</f>
        <v>Curso 2023-2024</v>
      </c>
      <c r="J14" s="619"/>
      <c r="K14" s="330">
        <v>20678</v>
      </c>
      <c r="L14" s="330" t="s">
        <v>500</v>
      </c>
      <c r="M14" s="330" t="s">
        <v>426</v>
      </c>
      <c r="N14" s="331">
        <v>0.8</v>
      </c>
      <c r="O14" s="331">
        <v>0.36363636363636398</v>
      </c>
      <c r="P14" s="513"/>
      <c r="Q14" s="513"/>
      <c r="R14" s="333" t="str">
        <f t="shared" si="1"/>
        <v>Sen Meta</v>
      </c>
      <c r="S14" s="333" t="str">
        <f t="shared" si="1"/>
        <v>Sen Meta</v>
      </c>
      <c r="U14" s="619"/>
      <c r="V14" s="330">
        <v>21058</v>
      </c>
      <c r="W14" s="330" t="s">
        <v>501</v>
      </c>
      <c r="X14" s="330" t="s">
        <v>426</v>
      </c>
      <c r="Y14" s="515">
        <v>0.4</v>
      </c>
      <c r="Z14" s="515">
        <v>0.4</v>
      </c>
      <c r="AA14" s="516"/>
      <c r="AB14" s="516"/>
      <c r="AC14" s="333" t="str">
        <f t="shared" si="2"/>
        <v>Sen Meta</v>
      </c>
      <c r="AD14" s="333" t="str">
        <f t="shared" si="2"/>
        <v>Sen Meta</v>
      </c>
      <c r="AF14" s="619"/>
      <c r="AG14" s="330">
        <v>22954</v>
      </c>
      <c r="AH14" s="330" t="s">
        <v>502</v>
      </c>
      <c r="AI14" s="330" t="s">
        <v>426</v>
      </c>
      <c r="AJ14" s="515">
        <v>0.8</v>
      </c>
      <c r="AK14" s="515">
        <v>0.64</v>
      </c>
      <c r="AL14" s="516"/>
      <c r="AM14" s="516"/>
      <c r="AN14" s="333" t="str">
        <f t="shared" si="3"/>
        <v>Sen Meta</v>
      </c>
      <c r="AO14" s="333" t="str">
        <f t="shared" si="3"/>
        <v>Sen Meta</v>
      </c>
      <c r="AQ14" s="619"/>
      <c r="AR14" s="330">
        <v>25492</v>
      </c>
      <c r="AS14" s="330" t="s">
        <v>503</v>
      </c>
      <c r="AT14" s="330" t="s">
        <v>426</v>
      </c>
      <c r="AU14" s="515">
        <v>1</v>
      </c>
      <c r="AV14" s="515">
        <v>0.81481481481481499</v>
      </c>
      <c r="AW14" s="516"/>
      <c r="AX14" s="516"/>
      <c r="AY14" s="333" t="str">
        <f t="shared" si="4"/>
        <v>Sen Meta</v>
      </c>
      <c r="AZ14" s="333" t="str">
        <f t="shared" si="4"/>
        <v>Sen Meta</v>
      </c>
      <c r="BB14" s="619"/>
      <c r="BC14" s="330">
        <v>26239</v>
      </c>
      <c r="BD14" s="330" t="s">
        <v>504</v>
      </c>
      <c r="BE14" s="330" t="s">
        <v>426</v>
      </c>
      <c r="BF14" s="515">
        <v>1</v>
      </c>
      <c r="BG14" s="515">
        <v>0.66666666666666696</v>
      </c>
      <c r="BH14" s="516"/>
      <c r="BI14" s="516"/>
      <c r="BJ14" s="333" t="str">
        <f t="shared" si="5"/>
        <v>Sen Meta</v>
      </c>
      <c r="BK14" s="333" t="str">
        <f t="shared" si="5"/>
        <v>Sen Meta</v>
      </c>
      <c r="BM14" s="619"/>
      <c r="BN14" s="330">
        <v>26335</v>
      </c>
      <c r="BO14" s="330" t="s">
        <v>505</v>
      </c>
      <c r="BP14" s="330" t="s">
        <v>426</v>
      </c>
      <c r="BQ14" s="515">
        <v>1</v>
      </c>
      <c r="BR14" s="515">
        <v>1</v>
      </c>
      <c r="BS14" s="516"/>
      <c r="BT14" s="516"/>
      <c r="BU14" s="333" t="str">
        <f t="shared" si="6"/>
        <v>Sen Meta</v>
      </c>
      <c r="BV14" s="333" t="str">
        <f t="shared" si="6"/>
        <v>Sen Meta</v>
      </c>
      <c r="BX14" s="621"/>
      <c r="BY14" s="334">
        <v>28222</v>
      </c>
      <c r="BZ14" s="334" t="s">
        <v>506</v>
      </c>
      <c r="CA14" s="334" t="s">
        <v>426</v>
      </c>
      <c r="CB14" s="519">
        <v>1</v>
      </c>
      <c r="CC14" s="519">
        <v>0.875</v>
      </c>
      <c r="CD14" s="513"/>
      <c r="CE14" s="513"/>
      <c r="CF14" s="333" t="str">
        <f t="shared" si="7"/>
        <v>Sen Meta</v>
      </c>
      <c r="CG14" s="333" t="str">
        <f t="shared" si="7"/>
        <v>Sen Meta</v>
      </c>
    </row>
    <row r="15" spans="2:85" s="1" customFormat="1" ht="30" customHeight="1">
      <c r="J15" s="619"/>
      <c r="K15" s="330">
        <v>20679</v>
      </c>
      <c r="L15" s="330" t="s">
        <v>507</v>
      </c>
      <c r="M15" s="330" t="s">
        <v>426</v>
      </c>
      <c r="N15" s="331">
        <v>0.375</v>
      </c>
      <c r="O15" s="331">
        <v>0.27272727272727298</v>
      </c>
      <c r="P15" s="513"/>
      <c r="Q15" s="513"/>
      <c r="R15" s="333" t="str">
        <f t="shared" si="1"/>
        <v>Sen Meta</v>
      </c>
      <c r="S15" s="333" t="str">
        <f t="shared" si="1"/>
        <v>Sen Meta</v>
      </c>
      <c r="U15" s="619"/>
      <c r="V15" s="330">
        <v>21061</v>
      </c>
      <c r="W15" s="330" t="s">
        <v>508</v>
      </c>
      <c r="X15" s="330" t="s">
        <v>426</v>
      </c>
      <c r="Y15" s="515">
        <v>1</v>
      </c>
      <c r="Z15" s="515">
        <v>1</v>
      </c>
      <c r="AA15" s="516"/>
      <c r="AB15" s="516"/>
      <c r="AC15" s="333" t="str">
        <f t="shared" si="2"/>
        <v>Sen Meta</v>
      </c>
      <c r="AD15" s="333" t="str">
        <f t="shared" si="2"/>
        <v>Sen Meta</v>
      </c>
      <c r="AF15" s="619"/>
      <c r="AG15" s="330">
        <v>22955</v>
      </c>
      <c r="AH15" s="330" t="s">
        <v>509</v>
      </c>
      <c r="AI15" s="330" t="s">
        <v>426</v>
      </c>
      <c r="AJ15" s="515">
        <v>0.89473684210526305</v>
      </c>
      <c r="AK15" s="515">
        <v>0.65384615384615397</v>
      </c>
      <c r="AL15" s="516"/>
      <c r="AM15" s="516"/>
      <c r="AN15" s="333" t="str">
        <f t="shared" si="3"/>
        <v>Sen Meta</v>
      </c>
      <c r="AO15" s="333" t="str">
        <f t="shared" si="3"/>
        <v>Sen Meta</v>
      </c>
      <c r="AQ15" s="619"/>
      <c r="AR15" s="330">
        <v>25493</v>
      </c>
      <c r="AS15" s="330" t="s">
        <v>510</v>
      </c>
      <c r="AT15" s="330" t="s">
        <v>426</v>
      </c>
      <c r="AU15" s="515">
        <v>1</v>
      </c>
      <c r="AV15" s="515">
        <v>0.55882352941176505</v>
      </c>
      <c r="AW15" s="516"/>
      <c r="AX15" s="516"/>
      <c r="AY15" s="333" t="str">
        <f t="shared" si="4"/>
        <v>Sen Meta</v>
      </c>
      <c r="AZ15" s="333" t="str">
        <f t="shared" si="4"/>
        <v>Sen Meta</v>
      </c>
      <c r="BB15" s="619"/>
      <c r="BC15" s="330">
        <v>26240</v>
      </c>
      <c r="BD15" s="330" t="s">
        <v>511</v>
      </c>
      <c r="BE15" s="330" t="s">
        <v>426</v>
      </c>
      <c r="BF15" s="515">
        <v>1</v>
      </c>
      <c r="BG15" s="515">
        <v>0.66666666666666696</v>
      </c>
      <c r="BH15" s="516"/>
      <c r="BI15" s="516"/>
      <c r="BJ15" s="333" t="str">
        <f t="shared" si="5"/>
        <v>Sen Meta</v>
      </c>
      <c r="BK15" s="333" t="str">
        <f t="shared" si="5"/>
        <v>Sen Meta</v>
      </c>
      <c r="BM15" s="619"/>
      <c r="BN15" s="330">
        <v>26336</v>
      </c>
      <c r="BO15" s="330" t="s">
        <v>512</v>
      </c>
      <c r="BP15" s="330" t="s">
        <v>426</v>
      </c>
      <c r="BQ15" s="515">
        <v>1</v>
      </c>
      <c r="BR15" s="515">
        <v>1</v>
      </c>
      <c r="BS15" s="516"/>
      <c r="BT15" s="516"/>
      <c r="BU15" s="333" t="str">
        <f t="shared" si="6"/>
        <v>Sen Meta</v>
      </c>
      <c r="BV15" s="333" t="str">
        <f t="shared" si="6"/>
        <v>Sen Meta</v>
      </c>
      <c r="BX15" s="621"/>
      <c r="BY15" s="334">
        <v>28223</v>
      </c>
      <c r="BZ15" s="334" t="s">
        <v>513</v>
      </c>
      <c r="CA15" s="334" t="s">
        <v>426</v>
      </c>
      <c r="CB15" s="519">
        <v>1</v>
      </c>
      <c r="CC15" s="519">
        <v>0.82352941176470595</v>
      </c>
      <c r="CD15" s="513"/>
      <c r="CE15" s="513"/>
      <c r="CF15" s="333" t="str">
        <f t="shared" si="7"/>
        <v>Sen Meta</v>
      </c>
      <c r="CG15" s="333" t="str">
        <f t="shared" si="7"/>
        <v>Sen Meta</v>
      </c>
    </row>
    <row r="16" spans="2:85" s="1" customFormat="1" ht="30" customHeight="1">
      <c r="J16" s="619"/>
      <c r="K16" s="330">
        <v>20680</v>
      </c>
      <c r="L16" s="330" t="s">
        <v>514</v>
      </c>
      <c r="M16" s="330" t="s">
        <v>426</v>
      </c>
      <c r="N16" s="331">
        <v>1</v>
      </c>
      <c r="O16" s="331">
        <v>0.5</v>
      </c>
      <c r="P16" s="513"/>
      <c r="Q16" s="513"/>
      <c r="R16" s="333" t="str">
        <f t="shared" si="1"/>
        <v>Sen Meta</v>
      </c>
      <c r="S16" s="333" t="str">
        <f t="shared" si="1"/>
        <v>Sen Meta</v>
      </c>
      <c r="U16" s="619"/>
      <c r="V16" s="330">
        <v>21062</v>
      </c>
      <c r="W16" s="330" t="s">
        <v>515</v>
      </c>
      <c r="X16" s="330" t="s">
        <v>426</v>
      </c>
      <c r="Y16" s="515">
        <v>0.90909090909090895</v>
      </c>
      <c r="Z16" s="515">
        <v>0.83333333333333304</v>
      </c>
      <c r="AA16" s="516"/>
      <c r="AB16" s="516"/>
      <c r="AC16" s="333" t="str">
        <f t="shared" si="2"/>
        <v>Sen Meta</v>
      </c>
      <c r="AD16" s="333" t="str">
        <f t="shared" si="2"/>
        <v>Sen Meta</v>
      </c>
      <c r="AF16" s="619"/>
      <c r="AG16" s="330">
        <v>22956</v>
      </c>
      <c r="AH16" s="330" t="s">
        <v>516</v>
      </c>
      <c r="AI16" s="330" t="s">
        <v>426</v>
      </c>
      <c r="AJ16" s="515">
        <v>1</v>
      </c>
      <c r="AK16" s="515">
        <v>1</v>
      </c>
      <c r="AL16" s="516"/>
      <c r="AM16" s="516"/>
      <c r="AN16" s="333" t="str">
        <f t="shared" si="3"/>
        <v>Sen Meta</v>
      </c>
      <c r="AO16" s="333" t="str">
        <f t="shared" si="3"/>
        <v>Sen Meta</v>
      </c>
      <c r="AQ16" s="620"/>
      <c r="AR16" s="332">
        <v>28153</v>
      </c>
      <c r="AS16" s="332" t="s">
        <v>517</v>
      </c>
      <c r="AT16" s="332" t="s">
        <v>426</v>
      </c>
      <c r="AU16" s="517">
        <v>1</v>
      </c>
      <c r="AV16" s="517">
        <v>0.4375</v>
      </c>
      <c r="AW16" s="518"/>
      <c r="AX16" s="518"/>
      <c r="AY16" s="333" t="str">
        <f t="shared" si="4"/>
        <v>Sen Meta</v>
      </c>
      <c r="AZ16" s="333" t="str">
        <f t="shared" si="4"/>
        <v>Sen Meta</v>
      </c>
      <c r="BB16" s="619"/>
      <c r="BC16" s="330">
        <v>26241</v>
      </c>
      <c r="BD16" s="330" t="s">
        <v>518</v>
      </c>
      <c r="BE16" s="330" t="s">
        <v>426</v>
      </c>
      <c r="BF16" s="515">
        <v>0.66666666666666696</v>
      </c>
      <c r="BG16" s="515">
        <v>0.66666666666666696</v>
      </c>
      <c r="BH16" s="516"/>
      <c r="BI16" s="516"/>
      <c r="BJ16" s="333" t="str">
        <f t="shared" si="5"/>
        <v>Sen Meta</v>
      </c>
      <c r="BK16" s="333" t="str">
        <f t="shared" si="5"/>
        <v>Sen Meta</v>
      </c>
      <c r="BM16" s="619"/>
      <c r="BN16" s="330">
        <v>26338</v>
      </c>
      <c r="BO16" s="330" t="s">
        <v>519</v>
      </c>
      <c r="BP16" s="330" t="s">
        <v>426</v>
      </c>
      <c r="BQ16" s="515">
        <v>1</v>
      </c>
      <c r="BR16" s="515">
        <v>1</v>
      </c>
      <c r="BS16" s="516"/>
      <c r="BT16" s="516"/>
      <c r="BU16" s="333" t="str">
        <f t="shared" si="6"/>
        <v>Sen Meta</v>
      </c>
      <c r="BV16" s="333" t="str">
        <f t="shared" si="6"/>
        <v>Sen Meta</v>
      </c>
      <c r="BX16" s="621"/>
      <c r="BY16" s="334">
        <v>28224</v>
      </c>
      <c r="BZ16" s="334" t="s">
        <v>520</v>
      </c>
      <c r="CA16" s="334" t="s">
        <v>426</v>
      </c>
      <c r="CB16" s="519">
        <v>1</v>
      </c>
      <c r="CC16" s="519">
        <v>0.8</v>
      </c>
      <c r="CD16" s="513"/>
      <c r="CE16" s="513"/>
      <c r="CF16" s="333" t="str">
        <f t="shared" si="7"/>
        <v>Sen Meta</v>
      </c>
      <c r="CG16" s="333" t="str">
        <f t="shared" si="7"/>
        <v>Sen Meta</v>
      </c>
    </row>
    <row r="17" spans="10:85" s="1" customFormat="1" ht="30" customHeight="1">
      <c r="J17" s="619"/>
      <c r="K17" s="330">
        <v>20683</v>
      </c>
      <c r="L17" s="330" t="s">
        <v>521</v>
      </c>
      <c r="M17" s="330" t="s">
        <v>426</v>
      </c>
      <c r="N17" s="331">
        <v>1</v>
      </c>
      <c r="O17" s="331">
        <v>0.63636363636363602</v>
      </c>
      <c r="P17" s="513"/>
      <c r="Q17" s="513"/>
      <c r="R17" s="333" t="str">
        <f t="shared" si="1"/>
        <v>Sen Meta</v>
      </c>
      <c r="S17" s="333" t="str">
        <f t="shared" si="1"/>
        <v>Sen Meta</v>
      </c>
      <c r="U17" s="619"/>
      <c r="V17" s="330">
        <v>21063</v>
      </c>
      <c r="W17" s="330" t="s">
        <v>522</v>
      </c>
      <c r="X17" s="330" t="s">
        <v>426</v>
      </c>
      <c r="Y17" s="515">
        <v>0.64285714285714302</v>
      </c>
      <c r="Z17" s="515">
        <v>0.6</v>
      </c>
      <c r="AA17" s="516"/>
      <c r="AB17" s="516"/>
      <c r="AC17" s="333" t="str">
        <f t="shared" si="2"/>
        <v>Sen Meta</v>
      </c>
      <c r="AD17" s="333" t="str">
        <f t="shared" si="2"/>
        <v>Sen Meta</v>
      </c>
      <c r="AF17" s="619"/>
      <c r="AG17" s="330">
        <v>22957</v>
      </c>
      <c r="AH17" s="330" t="s">
        <v>523</v>
      </c>
      <c r="AI17" s="330" t="s">
        <v>426</v>
      </c>
      <c r="AJ17" s="515">
        <v>1</v>
      </c>
      <c r="AK17" s="515">
        <v>0.4</v>
      </c>
      <c r="AL17" s="516"/>
      <c r="AM17" s="516"/>
      <c r="AN17" s="333" t="str">
        <f t="shared" si="3"/>
        <v>Sen Meta</v>
      </c>
      <c r="AO17" s="333" t="str">
        <f t="shared" si="3"/>
        <v>Sen Meta</v>
      </c>
      <c r="BB17" s="619"/>
      <c r="BC17" s="330">
        <v>26242</v>
      </c>
      <c r="BD17" s="330" t="s">
        <v>524</v>
      </c>
      <c r="BE17" s="330" t="s">
        <v>426</v>
      </c>
      <c r="BF17" s="515">
        <v>0.66666666666666696</v>
      </c>
      <c r="BG17" s="515">
        <v>0.66666666666666696</v>
      </c>
      <c r="BH17" s="516"/>
      <c r="BI17" s="516"/>
      <c r="BJ17" s="333" t="str">
        <f t="shared" si="5"/>
        <v>Sen Meta</v>
      </c>
      <c r="BK17" s="333" t="str">
        <f t="shared" si="5"/>
        <v>Sen Meta</v>
      </c>
      <c r="BM17" s="619"/>
      <c r="BN17" s="330">
        <v>26339</v>
      </c>
      <c r="BO17" s="330" t="s">
        <v>525</v>
      </c>
      <c r="BP17" s="330" t="s">
        <v>426</v>
      </c>
      <c r="BQ17" s="515">
        <v>1</v>
      </c>
      <c r="BR17" s="515">
        <v>0.71428571428571397</v>
      </c>
      <c r="BS17" s="516"/>
      <c r="BT17" s="516"/>
      <c r="BU17" s="333" t="str">
        <f t="shared" si="6"/>
        <v>Sen Meta</v>
      </c>
      <c r="BV17" s="333" t="str">
        <f t="shared" si="6"/>
        <v>Sen Meta</v>
      </c>
      <c r="BX17" s="621"/>
      <c r="BY17" s="334">
        <v>28225</v>
      </c>
      <c r="BZ17" s="334" t="s">
        <v>526</v>
      </c>
      <c r="CA17" s="334" t="s">
        <v>426</v>
      </c>
      <c r="CB17" s="519">
        <v>1</v>
      </c>
      <c r="CC17" s="519">
        <v>0.88888888888888895</v>
      </c>
      <c r="CD17" s="513"/>
      <c r="CE17" s="513"/>
      <c r="CF17" s="333" t="str">
        <f t="shared" si="7"/>
        <v>Sen Meta</v>
      </c>
      <c r="CG17" s="333" t="str">
        <f t="shared" si="7"/>
        <v>Sen Meta</v>
      </c>
    </row>
    <row r="18" spans="10:85" s="1" customFormat="1" ht="30" customHeight="1">
      <c r="J18" s="619"/>
      <c r="K18" s="330">
        <v>20684</v>
      </c>
      <c r="L18" s="330" t="s">
        <v>527</v>
      </c>
      <c r="M18" s="330" t="s">
        <v>426</v>
      </c>
      <c r="N18" s="331">
        <v>1</v>
      </c>
      <c r="O18" s="331">
        <v>0.58333333333333304</v>
      </c>
      <c r="P18" s="513"/>
      <c r="Q18" s="513"/>
      <c r="R18" s="333" t="str">
        <f t="shared" si="1"/>
        <v>Sen Meta</v>
      </c>
      <c r="S18" s="333" t="str">
        <f t="shared" si="1"/>
        <v>Sen Meta</v>
      </c>
      <c r="U18" s="619"/>
      <c r="V18" s="330">
        <v>21065</v>
      </c>
      <c r="W18" s="330" t="s">
        <v>528</v>
      </c>
      <c r="X18" s="330" t="s">
        <v>426</v>
      </c>
      <c r="Y18" s="515">
        <v>1</v>
      </c>
      <c r="Z18" s="515">
        <v>0.90909090909090895</v>
      </c>
      <c r="AA18" s="516"/>
      <c r="AB18" s="516"/>
      <c r="AC18" s="333" t="str">
        <f t="shared" si="2"/>
        <v>Sen Meta</v>
      </c>
      <c r="AD18" s="333" t="str">
        <f t="shared" si="2"/>
        <v>Sen Meta</v>
      </c>
      <c r="AF18" s="619"/>
      <c r="AG18" s="330">
        <v>22958</v>
      </c>
      <c r="AH18" s="330" t="s">
        <v>529</v>
      </c>
      <c r="AI18" s="330" t="s">
        <v>426</v>
      </c>
      <c r="AJ18" s="515">
        <v>0.55555555555555602</v>
      </c>
      <c r="AK18" s="515">
        <v>0.3125</v>
      </c>
      <c r="AL18" s="516"/>
      <c r="AM18" s="516"/>
      <c r="AN18" s="333" t="str">
        <f t="shared" si="3"/>
        <v>Sen Meta</v>
      </c>
      <c r="AO18" s="333" t="str">
        <f t="shared" si="3"/>
        <v>Sen Meta</v>
      </c>
      <c r="BB18" s="619"/>
      <c r="BC18" s="330">
        <v>26243</v>
      </c>
      <c r="BD18" s="330" t="s">
        <v>530</v>
      </c>
      <c r="BE18" s="330" t="s">
        <v>426</v>
      </c>
      <c r="BF18" s="515">
        <v>0.66666666666666696</v>
      </c>
      <c r="BG18" s="515">
        <v>0.66666666666666696</v>
      </c>
      <c r="BH18" s="516"/>
      <c r="BI18" s="516"/>
      <c r="BJ18" s="333" t="str">
        <f t="shared" si="5"/>
        <v>Sen Meta</v>
      </c>
      <c r="BK18" s="333" t="str">
        <f t="shared" si="5"/>
        <v>Sen Meta</v>
      </c>
      <c r="BM18" s="619"/>
      <c r="BN18" s="330">
        <v>26340</v>
      </c>
      <c r="BO18" s="330" t="s">
        <v>531</v>
      </c>
      <c r="BP18" s="330" t="s">
        <v>426</v>
      </c>
      <c r="BQ18" s="515">
        <v>1</v>
      </c>
      <c r="BR18" s="515">
        <v>0.75</v>
      </c>
      <c r="BS18" s="516"/>
      <c r="BT18" s="516"/>
      <c r="BU18" s="333" t="str">
        <f t="shared" si="6"/>
        <v>Sen Meta</v>
      </c>
      <c r="BV18" s="333" t="str">
        <f t="shared" si="6"/>
        <v>Sen Meta</v>
      </c>
      <c r="BX18" s="621"/>
      <c r="BY18" s="334">
        <v>28226</v>
      </c>
      <c r="BZ18" s="334" t="s">
        <v>532</v>
      </c>
      <c r="CA18" s="334" t="s">
        <v>426</v>
      </c>
      <c r="CB18" s="519">
        <v>1</v>
      </c>
      <c r="CC18" s="519">
        <v>1</v>
      </c>
      <c r="CD18" s="513"/>
      <c r="CE18" s="513"/>
      <c r="CF18" s="333" t="str">
        <f t="shared" si="7"/>
        <v>Sen Meta</v>
      </c>
      <c r="CG18" s="333" t="str">
        <f t="shared" si="7"/>
        <v>Sen Meta</v>
      </c>
    </row>
    <row r="19" spans="10:85" s="1" customFormat="1" ht="30" customHeight="1">
      <c r="J19" s="619"/>
      <c r="K19" s="330">
        <v>20685</v>
      </c>
      <c r="L19" s="330" t="s">
        <v>533</v>
      </c>
      <c r="M19" s="330" t="s">
        <v>426</v>
      </c>
      <c r="N19" s="331">
        <v>0.66666666666666696</v>
      </c>
      <c r="O19" s="331">
        <v>0.476190476190476</v>
      </c>
      <c r="P19" s="513"/>
      <c r="Q19" s="513"/>
      <c r="R19" s="333" t="str">
        <f t="shared" si="1"/>
        <v>Sen Meta</v>
      </c>
      <c r="S19" s="333" t="str">
        <f t="shared" si="1"/>
        <v>Sen Meta</v>
      </c>
      <c r="U19" s="619"/>
      <c r="V19" s="330">
        <v>21067</v>
      </c>
      <c r="W19" s="330" t="s">
        <v>534</v>
      </c>
      <c r="X19" s="330" t="s">
        <v>426</v>
      </c>
      <c r="Y19" s="515">
        <v>1</v>
      </c>
      <c r="Z19" s="515">
        <v>0.9</v>
      </c>
      <c r="AA19" s="516"/>
      <c r="AB19" s="516"/>
      <c r="AC19" s="333" t="str">
        <f t="shared" si="2"/>
        <v>Sen Meta</v>
      </c>
      <c r="AD19" s="333" t="str">
        <f t="shared" si="2"/>
        <v>Sen Meta</v>
      </c>
      <c r="AF19" s="619"/>
      <c r="AG19" s="330">
        <v>22959</v>
      </c>
      <c r="AH19" s="330" t="s">
        <v>535</v>
      </c>
      <c r="AI19" s="330" t="s">
        <v>426</v>
      </c>
      <c r="AJ19" s="515">
        <v>1</v>
      </c>
      <c r="AK19" s="515">
        <v>0.71428571428571397</v>
      </c>
      <c r="AL19" s="516"/>
      <c r="AM19" s="516"/>
      <c r="AN19" s="333" t="str">
        <f t="shared" si="3"/>
        <v>Sen Meta</v>
      </c>
      <c r="AO19" s="333" t="str">
        <f t="shared" si="3"/>
        <v>Sen Meta</v>
      </c>
      <c r="BB19" s="619"/>
      <c r="BC19" s="330">
        <v>26244</v>
      </c>
      <c r="BD19" s="330" t="s">
        <v>536</v>
      </c>
      <c r="BE19" s="330" t="s">
        <v>426</v>
      </c>
      <c r="BF19" s="515">
        <v>1</v>
      </c>
      <c r="BG19" s="515">
        <v>0.6</v>
      </c>
      <c r="BH19" s="516"/>
      <c r="BI19" s="516"/>
      <c r="BJ19" s="333" t="str">
        <f t="shared" si="5"/>
        <v>Sen Meta</v>
      </c>
      <c r="BK19" s="333" t="str">
        <f t="shared" si="5"/>
        <v>Sen Meta</v>
      </c>
      <c r="BM19" s="619"/>
      <c r="BN19" s="330">
        <v>26341</v>
      </c>
      <c r="BO19" s="330" t="s">
        <v>537</v>
      </c>
      <c r="BP19" s="330" t="s">
        <v>426</v>
      </c>
      <c r="BQ19" s="515">
        <v>1</v>
      </c>
      <c r="BR19" s="515">
        <v>0.83333333333333304</v>
      </c>
      <c r="BS19" s="516"/>
      <c r="BT19" s="516"/>
      <c r="BU19" s="333" t="str">
        <f t="shared" si="6"/>
        <v>Sen Meta</v>
      </c>
      <c r="BV19" s="333" t="str">
        <f t="shared" si="6"/>
        <v>Sen Meta</v>
      </c>
      <c r="BX19" s="621"/>
      <c r="BY19" s="334">
        <v>28227</v>
      </c>
      <c r="BZ19" s="334" t="s">
        <v>538</v>
      </c>
      <c r="CA19" s="334" t="s">
        <v>426</v>
      </c>
      <c r="CB19" s="519">
        <v>1</v>
      </c>
      <c r="CC19" s="519">
        <v>0.85714285714285698</v>
      </c>
      <c r="CD19" s="513"/>
      <c r="CE19" s="513"/>
      <c r="CF19" s="333" t="str">
        <f t="shared" si="7"/>
        <v>Sen Meta</v>
      </c>
      <c r="CG19" s="333" t="str">
        <f t="shared" si="7"/>
        <v>Sen Meta</v>
      </c>
    </row>
    <row r="20" spans="10:85" s="1" customFormat="1" ht="30" customHeight="1">
      <c r="J20" s="619"/>
      <c r="K20" s="330">
        <v>20686</v>
      </c>
      <c r="L20" s="330" t="s">
        <v>539</v>
      </c>
      <c r="M20" s="330" t="s">
        <v>426</v>
      </c>
      <c r="N20" s="331">
        <v>1</v>
      </c>
      <c r="O20" s="331">
        <v>0.33333333333333298</v>
      </c>
      <c r="P20" s="513"/>
      <c r="Q20" s="513"/>
      <c r="R20" s="333" t="str">
        <f t="shared" si="1"/>
        <v>Sen Meta</v>
      </c>
      <c r="S20" s="333" t="str">
        <f t="shared" si="1"/>
        <v>Sen Meta</v>
      </c>
      <c r="U20" s="619"/>
      <c r="V20" s="330">
        <v>21068</v>
      </c>
      <c r="W20" s="330" t="s">
        <v>540</v>
      </c>
      <c r="X20" s="330" t="s">
        <v>426</v>
      </c>
      <c r="Y20" s="515">
        <v>0.57142857142857095</v>
      </c>
      <c r="Z20" s="515">
        <v>0.53333333333333299</v>
      </c>
      <c r="AA20" s="516"/>
      <c r="AB20" s="516"/>
      <c r="AC20" s="333" t="str">
        <f t="shared" si="2"/>
        <v>Sen Meta</v>
      </c>
      <c r="AD20" s="333" t="str">
        <f t="shared" si="2"/>
        <v>Sen Meta</v>
      </c>
      <c r="AF20" s="619"/>
      <c r="AG20" s="330">
        <v>22961</v>
      </c>
      <c r="AH20" s="330" t="s">
        <v>541</v>
      </c>
      <c r="AI20" s="330" t="s">
        <v>426</v>
      </c>
      <c r="AJ20" s="515">
        <v>0.85714285714285698</v>
      </c>
      <c r="AK20" s="515">
        <v>0.85714285714285698</v>
      </c>
      <c r="AL20" s="516"/>
      <c r="AM20" s="516"/>
      <c r="AN20" s="333" t="str">
        <f t="shared" si="3"/>
        <v>Sen Meta</v>
      </c>
      <c r="AO20" s="333" t="str">
        <f t="shared" si="3"/>
        <v>Sen Meta</v>
      </c>
      <c r="BB20" s="619"/>
      <c r="BC20" s="330">
        <v>26245</v>
      </c>
      <c r="BD20" s="330" t="s">
        <v>542</v>
      </c>
      <c r="BE20" s="330" t="s">
        <v>426</v>
      </c>
      <c r="BF20" s="515">
        <v>1</v>
      </c>
      <c r="BG20" s="515">
        <v>1</v>
      </c>
      <c r="BH20" s="516"/>
      <c r="BI20" s="516"/>
      <c r="BJ20" s="333" t="str">
        <f t="shared" si="5"/>
        <v>Sen Meta</v>
      </c>
      <c r="BK20" s="333" t="str">
        <f t="shared" si="5"/>
        <v>Sen Meta</v>
      </c>
      <c r="BM20" s="619"/>
      <c r="BN20" s="330">
        <v>26342</v>
      </c>
      <c r="BO20" s="330" t="s">
        <v>543</v>
      </c>
      <c r="BP20" s="330" t="s">
        <v>426</v>
      </c>
      <c r="BQ20" s="515">
        <v>1</v>
      </c>
      <c r="BR20" s="515">
        <v>0.85714285714285698</v>
      </c>
      <c r="BS20" s="516"/>
      <c r="BT20" s="516"/>
      <c r="BU20" s="333" t="str">
        <f t="shared" si="6"/>
        <v>Sen Meta</v>
      </c>
      <c r="BV20" s="333" t="str">
        <f t="shared" si="6"/>
        <v>Sen Meta</v>
      </c>
      <c r="BX20" s="621"/>
      <c r="BY20" s="334">
        <v>28228</v>
      </c>
      <c r="BZ20" s="334" t="s">
        <v>544</v>
      </c>
      <c r="CA20" s="334" t="s">
        <v>426</v>
      </c>
      <c r="CB20" s="519">
        <v>1</v>
      </c>
      <c r="CC20" s="519">
        <v>0.8</v>
      </c>
      <c r="CD20" s="513"/>
      <c r="CE20" s="513"/>
      <c r="CF20" s="333" t="str">
        <f t="shared" si="7"/>
        <v>Sen Meta</v>
      </c>
      <c r="CG20" s="333" t="str">
        <f t="shared" si="7"/>
        <v>Sen Meta</v>
      </c>
    </row>
    <row r="21" spans="10:85" s="1" customFormat="1" ht="30" customHeight="1">
      <c r="J21" s="619"/>
      <c r="K21" s="330">
        <v>20687</v>
      </c>
      <c r="L21" s="330" t="s">
        <v>545</v>
      </c>
      <c r="M21" s="330" t="s">
        <v>426</v>
      </c>
      <c r="N21" s="331">
        <v>1</v>
      </c>
      <c r="O21" s="331">
        <v>0.8</v>
      </c>
      <c r="P21" s="513"/>
      <c r="Q21" s="513"/>
      <c r="R21" s="333" t="str">
        <f t="shared" si="1"/>
        <v>Sen Meta</v>
      </c>
      <c r="S21" s="333" t="str">
        <f t="shared" si="1"/>
        <v>Sen Meta</v>
      </c>
      <c r="U21" s="619"/>
      <c r="V21" s="330">
        <v>21070</v>
      </c>
      <c r="W21" s="330" t="s">
        <v>546</v>
      </c>
      <c r="X21" s="330" t="s">
        <v>426</v>
      </c>
      <c r="Y21" s="515">
        <v>1</v>
      </c>
      <c r="Z21" s="515">
        <v>1</v>
      </c>
      <c r="AA21" s="516"/>
      <c r="AB21" s="516"/>
      <c r="AC21" s="333" t="str">
        <f t="shared" si="2"/>
        <v>Sen Meta</v>
      </c>
      <c r="AD21" s="333" t="str">
        <f t="shared" si="2"/>
        <v>Sen Meta</v>
      </c>
      <c r="AF21" s="619"/>
      <c r="AG21" s="330">
        <v>22963</v>
      </c>
      <c r="AH21" s="330" t="s">
        <v>547</v>
      </c>
      <c r="AI21" s="330" t="s">
        <v>426</v>
      </c>
      <c r="AJ21" s="515">
        <v>1</v>
      </c>
      <c r="AK21" s="515">
        <v>0.6</v>
      </c>
      <c r="AL21" s="516"/>
      <c r="AM21" s="516"/>
      <c r="AN21" s="333" t="str">
        <f t="shared" si="3"/>
        <v>Sen Meta</v>
      </c>
      <c r="AO21" s="333" t="str">
        <f t="shared" si="3"/>
        <v>Sen Meta</v>
      </c>
      <c r="BB21" s="619"/>
      <c r="BC21" s="330">
        <v>26246</v>
      </c>
      <c r="BD21" s="330" t="s">
        <v>548</v>
      </c>
      <c r="BE21" s="330" t="s">
        <v>426</v>
      </c>
      <c r="BF21" s="515">
        <v>1</v>
      </c>
      <c r="BG21" s="515">
        <v>0.5</v>
      </c>
      <c r="BH21" s="516"/>
      <c r="BI21" s="516"/>
      <c r="BJ21" s="333" t="str">
        <f t="shared" si="5"/>
        <v>Sen Meta</v>
      </c>
      <c r="BK21" s="333" t="str">
        <f t="shared" si="5"/>
        <v>Sen Meta</v>
      </c>
      <c r="BM21" s="619"/>
      <c r="BN21" s="330">
        <v>26343</v>
      </c>
      <c r="BO21" s="330" t="s">
        <v>549</v>
      </c>
      <c r="BP21" s="330" t="s">
        <v>426</v>
      </c>
      <c r="BQ21" s="515">
        <v>1</v>
      </c>
      <c r="BR21" s="515">
        <v>0.85714285714285698</v>
      </c>
      <c r="BS21" s="516"/>
      <c r="BT21" s="516"/>
      <c r="BU21" s="333" t="str">
        <f t="shared" si="6"/>
        <v>Sen Meta</v>
      </c>
      <c r="BV21" s="333" t="str">
        <f t="shared" si="6"/>
        <v>Sen Meta</v>
      </c>
      <c r="BX21" s="621"/>
      <c r="BY21" s="334">
        <v>28229</v>
      </c>
      <c r="BZ21" s="334" t="s">
        <v>550</v>
      </c>
      <c r="CA21" s="334" t="s">
        <v>426</v>
      </c>
      <c r="CB21" s="519">
        <v>1</v>
      </c>
      <c r="CC21" s="519">
        <v>0.55555555555555602</v>
      </c>
      <c r="CD21" s="513"/>
      <c r="CE21" s="513"/>
      <c r="CF21" s="333" t="str">
        <f t="shared" si="7"/>
        <v>Sen Meta</v>
      </c>
      <c r="CG21" s="333" t="str">
        <f t="shared" si="7"/>
        <v>Sen Meta</v>
      </c>
    </row>
    <row r="22" spans="10:85" s="1" customFormat="1" ht="30" customHeight="1">
      <c r="J22" s="619"/>
      <c r="K22" s="330">
        <v>20688</v>
      </c>
      <c r="L22" s="330" t="s">
        <v>551</v>
      </c>
      <c r="M22" s="330" t="s">
        <v>426</v>
      </c>
      <c r="N22" s="331">
        <v>1</v>
      </c>
      <c r="O22" s="331">
        <v>0.5</v>
      </c>
      <c r="P22" s="513"/>
      <c r="Q22" s="513"/>
      <c r="R22" s="333" t="str">
        <f t="shared" si="1"/>
        <v>Sen Meta</v>
      </c>
      <c r="S22" s="333" t="str">
        <f t="shared" si="1"/>
        <v>Sen Meta</v>
      </c>
      <c r="U22" s="619"/>
      <c r="V22" s="330">
        <v>21071</v>
      </c>
      <c r="W22" s="330" t="s">
        <v>552</v>
      </c>
      <c r="X22" s="330" t="s">
        <v>426</v>
      </c>
      <c r="Y22" s="515">
        <v>1</v>
      </c>
      <c r="Z22" s="515">
        <v>1</v>
      </c>
      <c r="AA22" s="516"/>
      <c r="AB22" s="516"/>
      <c r="AC22" s="333" t="str">
        <f t="shared" si="2"/>
        <v>Sen Meta</v>
      </c>
      <c r="AD22" s="333" t="str">
        <f t="shared" si="2"/>
        <v>Sen Meta</v>
      </c>
      <c r="AF22" s="619"/>
      <c r="AG22" s="330">
        <v>22964</v>
      </c>
      <c r="AH22" s="330" t="s">
        <v>553</v>
      </c>
      <c r="AI22" s="330" t="s">
        <v>426</v>
      </c>
      <c r="AJ22" s="515">
        <v>1</v>
      </c>
      <c r="AK22" s="515">
        <v>0.625</v>
      </c>
      <c r="AL22" s="516"/>
      <c r="AM22" s="516"/>
      <c r="AN22" s="333" t="str">
        <f t="shared" si="3"/>
        <v>Sen Meta</v>
      </c>
      <c r="AO22" s="333" t="str">
        <f t="shared" si="3"/>
        <v>Sen Meta</v>
      </c>
      <c r="BB22" s="619"/>
      <c r="BC22" s="330">
        <v>26247</v>
      </c>
      <c r="BD22" s="330" t="s">
        <v>554</v>
      </c>
      <c r="BE22" s="330" t="s">
        <v>426</v>
      </c>
      <c r="BF22" s="515">
        <v>1</v>
      </c>
      <c r="BG22" s="515">
        <v>1</v>
      </c>
      <c r="BH22" s="516"/>
      <c r="BI22" s="516"/>
      <c r="BJ22" s="333" t="str">
        <f t="shared" si="5"/>
        <v>Sen Meta</v>
      </c>
      <c r="BK22" s="333" t="str">
        <f t="shared" si="5"/>
        <v>Sen Meta</v>
      </c>
      <c r="BM22" s="619"/>
      <c r="BN22" s="330">
        <v>26344</v>
      </c>
      <c r="BO22" s="330" t="s">
        <v>555</v>
      </c>
      <c r="BP22" s="330" t="s">
        <v>426</v>
      </c>
      <c r="BQ22" s="515">
        <v>1</v>
      </c>
      <c r="BR22" s="515">
        <v>0.75</v>
      </c>
      <c r="BS22" s="516"/>
      <c r="BT22" s="516"/>
      <c r="BU22" s="333" t="str">
        <f t="shared" si="6"/>
        <v>Sen Meta</v>
      </c>
      <c r="BV22" s="333" t="str">
        <f t="shared" si="6"/>
        <v>Sen Meta</v>
      </c>
      <c r="BX22" s="621"/>
      <c r="BY22" s="334">
        <v>28230</v>
      </c>
      <c r="BZ22" s="334" t="s">
        <v>556</v>
      </c>
      <c r="CA22" s="334" t="s">
        <v>426</v>
      </c>
      <c r="CB22" s="519">
        <v>1</v>
      </c>
      <c r="CC22" s="519">
        <v>1</v>
      </c>
      <c r="CD22" s="513"/>
      <c r="CE22" s="513"/>
      <c r="CF22" s="333" t="str">
        <f t="shared" si="7"/>
        <v>Sen Meta</v>
      </c>
      <c r="CG22" s="333" t="str">
        <f t="shared" si="7"/>
        <v>Sen Meta</v>
      </c>
    </row>
    <row r="23" spans="10:85" s="1" customFormat="1" ht="30" customHeight="1">
      <c r="J23" s="619"/>
      <c r="K23" s="330">
        <v>20690</v>
      </c>
      <c r="L23" s="330" t="s">
        <v>557</v>
      </c>
      <c r="M23" s="330" t="s">
        <v>426</v>
      </c>
      <c r="N23" s="331">
        <v>1</v>
      </c>
      <c r="O23" s="331">
        <v>0.72727272727272696</v>
      </c>
      <c r="P23" s="513"/>
      <c r="Q23" s="513"/>
      <c r="R23" s="333" t="str">
        <f t="shared" si="1"/>
        <v>Sen Meta</v>
      </c>
      <c r="S23" s="333" t="str">
        <f t="shared" si="1"/>
        <v>Sen Meta</v>
      </c>
      <c r="U23" s="619"/>
      <c r="V23" s="330">
        <v>21075</v>
      </c>
      <c r="W23" s="330" t="s">
        <v>558</v>
      </c>
      <c r="X23" s="330" t="s">
        <v>426</v>
      </c>
      <c r="Y23" s="515">
        <v>0.9</v>
      </c>
      <c r="Z23" s="515">
        <v>0.9</v>
      </c>
      <c r="AA23" s="516"/>
      <c r="AB23" s="516"/>
      <c r="AC23" s="333" t="str">
        <f t="shared" si="2"/>
        <v>Sen Meta</v>
      </c>
      <c r="AD23" s="333" t="str">
        <f t="shared" si="2"/>
        <v>Sen Meta</v>
      </c>
      <c r="AF23" s="619"/>
      <c r="AG23" s="330">
        <v>22965</v>
      </c>
      <c r="AH23" s="330" t="s">
        <v>559</v>
      </c>
      <c r="AI23" s="330" t="s">
        <v>426</v>
      </c>
      <c r="AJ23" s="515">
        <v>0.5625</v>
      </c>
      <c r="AK23" s="515">
        <v>0.34615384615384598</v>
      </c>
      <c r="AL23" s="516"/>
      <c r="AM23" s="516"/>
      <c r="AN23" s="333" t="str">
        <f t="shared" si="3"/>
        <v>Sen Meta</v>
      </c>
      <c r="AO23" s="333" t="str">
        <f t="shared" si="3"/>
        <v>Sen Meta</v>
      </c>
      <c r="BB23" s="619"/>
      <c r="BC23" s="330">
        <v>26248</v>
      </c>
      <c r="BD23" s="330" t="s">
        <v>560</v>
      </c>
      <c r="BE23" s="330" t="s">
        <v>426</v>
      </c>
      <c r="BF23" s="515">
        <v>1</v>
      </c>
      <c r="BG23" s="515">
        <v>0.5</v>
      </c>
      <c r="BH23" s="516"/>
      <c r="BI23" s="516"/>
      <c r="BJ23" s="333" t="str">
        <f t="shared" si="5"/>
        <v>Sen Meta</v>
      </c>
      <c r="BK23" s="333" t="str">
        <f t="shared" si="5"/>
        <v>Sen Meta</v>
      </c>
      <c r="BM23" s="619"/>
      <c r="BN23" s="330">
        <v>26348</v>
      </c>
      <c r="BO23" s="330" t="s">
        <v>561</v>
      </c>
      <c r="BP23" s="330" t="s">
        <v>426</v>
      </c>
      <c r="BQ23" s="515">
        <v>1</v>
      </c>
      <c r="BR23" s="515">
        <v>0.66666666666666696</v>
      </c>
      <c r="BS23" s="516"/>
      <c r="BT23" s="516"/>
      <c r="BU23" s="333" t="str">
        <f t="shared" si="6"/>
        <v>Sen Meta</v>
      </c>
      <c r="BV23" s="333" t="str">
        <f t="shared" si="6"/>
        <v>Sen Meta</v>
      </c>
      <c r="BX23" s="621"/>
      <c r="BY23" s="334">
        <v>28233</v>
      </c>
      <c r="BZ23" s="334" t="s">
        <v>562</v>
      </c>
      <c r="CA23" s="334" t="s">
        <v>426</v>
      </c>
      <c r="CB23" s="519">
        <v>1</v>
      </c>
      <c r="CC23" s="519">
        <v>0.88888888888888895</v>
      </c>
      <c r="CD23" s="513"/>
      <c r="CE23" s="513"/>
      <c r="CF23" s="333" t="str">
        <f t="shared" si="7"/>
        <v>Sen Meta</v>
      </c>
      <c r="CG23" s="333" t="str">
        <f t="shared" si="7"/>
        <v>Sen Meta</v>
      </c>
    </row>
    <row r="24" spans="10:85" s="1" customFormat="1" ht="30" customHeight="1">
      <c r="J24" s="619"/>
      <c r="K24" s="330">
        <v>20691</v>
      </c>
      <c r="L24" s="330" t="s">
        <v>563</v>
      </c>
      <c r="M24" s="330" t="s">
        <v>426</v>
      </c>
      <c r="N24" s="331">
        <v>1</v>
      </c>
      <c r="O24" s="331">
        <v>1</v>
      </c>
      <c r="P24" s="513"/>
      <c r="Q24" s="513"/>
      <c r="R24" s="333" t="str">
        <f t="shared" si="1"/>
        <v>Sen Meta</v>
      </c>
      <c r="S24" s="333" t="str">
        <f t="shared" si="1"/>
        <v>Sen Meta</v>
      </c>
      <c r="U24" s="619"/>
      <c r="V24" s="330">
        <v>21076</v>
      </c>
      <c r="W24" s="330" t="s">
        <v>564</v>
      </c>
      <c r="X24" s="330" t="s">
        <v>426</v>
      </c>
      <c r="Y24" s="515">
        <v>1</v>
      </c>
      <c r="Z24" s="515">
        <v>0.8125</v>
      </c>
      <c r="AA24" s="516"/>
      <c r="AB24" s="516"/>
      <c r="AC24" s="333" t="str">
        <f t="shared" si="2"/>
        <v>Sen Meta</v>
      </c>
      <c r="AD24" s="333" t="str">
        <f t="shared" si="2"/>
        <v>Sen Meta</v>
      </c>
      <c r="AF24" s="619"/>
      <c r="AG24" s="330">
        <v>22966</v>
      </c>
      <c r="AH24" s="330" t="s">
        <v>565</v>
      </c>
      <c r="AI24" s="330" t="s">
        <v>426</v>
      </c>
      <c r="AJ24" s="515">
        <v>0.92857142857142905</v>
      </c>
      <c r="AK24" s="515">
        <v>0.54166666666666696</v>
      </c>
      <c r="AL24" s="516"/>
      <c r="AM24" s="516"/>
      <c r="AN24" s="333" t="str">
        <f t="shared" si="3"/>
        <v>Sen Meta</v>
      </c>
      <c r="AO24" s="333" t="str">
        <f t="shared" si="3"/>
        <v>Sen Meta</v>
      </c>
      <c r="BB24" s="619"/>
      <c r="BC24" s="330">
        <v>26249</v>
      </c>
      <c r="BD24" s="330" t="s">
        <v>566</v>
      </c>
      <c r="BE24" s="330" t="s">
        <v>426</v>
      </c>
      <c r="BF24" s="515">
        <v>1</v>
      </c>
      <c r="BG24" s="515">
        <v>0.5</v>
      </c>
      <c r="BH24" s="516"/>
      <c r="BI24" s="516"/>
      <c r="BJ24" s="333" t="str">
        <f t="shared" si="5"/>
        <v>Sen Meta</v>
      </c>
      <c r="BK24" s="333" t="str">
        <f t="shared" si="5"/>
        <v>Sen Meta</v>
      </c>
      <c r="BM24" s="619"/>
      <c r="BN24" s="330">
        <v>26349</v>
      </c>
      <c r="BO24" s="330" t="s">
        <v>567</v>
      </c>
      <c r="BP24" s="330" t="s">
        <v>426</v>
      </c>
      <c r="BQ24" s="515">
        <v>1</v>
      </c>
      <c r="BR24" s="515">
        <v>0.66666666666666696</v>
      </c>
      <c r="BS24" s="516"/>
      <c r="BT24" s="516"/>
      <c r="BU24" s="333" t="str">
        <f t="shared" si="6"/>
        <v>Sen Meta</v>
      </c>
      <c r="BV24" s="333" t="str">
        <f t="shared" si="6"/>
        <v>Sen Meta</v>
      </c>
      <c r="BX24" s="621"/>
      <c r="BY24" s="334">
        <v>28234</v>
      </c>
      <c r="BZ24" s="334" t="s">
        <v>568</v>
      </c>
      <c r="CA24" s="334" t="s">
        <v>426</v>
      </c>
      <c r="CB24" s="519">
        <v>1</v>
      </c>
      <c r="CC24" s="519">
        <v>1</v>
      </c>
      <c r="CD24" s="513"/>
      <c r="CE24" s="513"/>
      <c r="CF24" s="333" t="str">
        <f t="shared" si="7"/>
        <v>Sen Meta</v>
      </c>
      <c r="CG24" s="333" t="str">
        <f t="shared" si="7"/>
        <v>Sen Meta</v>
      </c>
    </row>
    <row r="25" spans="10:85" s="1" customFormat="1" ht="30" customHeight="1">
      <c r="J25" s="619"/>
      <c r="K25" s="330">
        <v>20692</v>
      </c>
      <c r="L25" s="330" t="s">
        <v>569</v>
      </c>
      <c r="M25" s="330" t="s">
        <v>426</v>
      </c>
      <c r="N25" s="331">
        <v>1</v>
      </c>
      <c r="O25" s="331">
        <v>0.83333333333333304</v>
      </c>
      <c r="P25" s="513"/>
      <c r="Q25" s="513"/>
      <c r="R25" s="333" t="str">
        <f t="shared" si="1"/>
        <v>Sen Meta</v>
      </c>
      <c r="S25" s="333" t="str">
        <f t="shared" si="1"/>
        <v>Sen Meta</v>
      </c>
      <c r="U25" s="619"/>
      <c r="V25" s="330">
        <v>21077</v>
      </c>
      <c r="W25" s="330" t="s">
        <v>570</v>
      </c>
      <c r="X25" s="330" t="s">
        <v>426</v>
      </c>
      <c r="Y25" s="515">
        <v>0.88888888888888895</v>
      </c>
      <c r="Z25" s="515">
        <v>0.88888888888888895</v>
      </c>
      <c r="AA25" s="516"/>
      <c r="AB25" s="516"/>
      <c r="AC25" s="333" t="str">
        <f t="shared" si="2"/>
        <v>Sen Meta</v>
      </c>
      <c r="AD25" s="333" t="str">
        <f t="shared" si="2"/>
        <v>Sen Meta</v>
      </c>
      <c r="AF25" s="619"/>
      <c r="AG25" s="330">
        <v>22967</v>
      </c>
      <c r="AH25" s="330" t="s">
        <v>571</v>
      </c>
      <c r="AI25" s="330" t="s">
        <v>426</v>
      </c>
      <c r="AJ25" s="515">
        <v>1</v>
      </c>
      <c r="AK25" s="515">
        <v>0.89473684210526305</v>
      </c>
      <c r="AL25" s="516"/>
      <c r="AM25" s="516"/>
      <c r="AN25" s="333" t="str">
        <f t="shared" si="3"/>
        <v>Sen Meta</v>
      </c>
      <c r="AO25" s="333" t="str">
        <f t="shared" si="3"/>
        <v>Sen Meta</v>
      </c>
      <c r="BB25" s="619"/>
      <c r="BC25" s="330">
        <v>26250</v>
      </c>
      <c r="BD25" s="330" t="s">
        <v>572</v>
      </c>
      <c r="BE25" s="330" t="s">
        <v>426</v>
      </c>
      <c r="BF25" s="515">
        <v>1</v>
      </c>
      <c r="BG25" s="515">
        <v>0.5</v>
      </c>
      <c r="BH25" s="516"/>
      <c r="BI25" s="516"/>
      <c r="BJ25" s="333" t="str">
        <f t="shared" si="5"/>
        <v>Sen Meta</v>
      </c>
      <c r="BK25" s="333" t="str">
        <f t="shared" si="5"/>
        <v>Sen Meta</v>
      </c>
      <c r="BM25" s="619"/>
      <c r="BN25" s="330">
        <v>26350</v>
      </c>
      <c r="BO25" s="330" t="s">
        <v>573</v>
      </c>
      <c r="BP25" s="330" t="s">
        <v>426</v>
      </c>
      <c r="BQ25" s="515">
        <v>1</v>
      </c>
      <c r="BR25" s="515">
        <v>0.66666666666666696</v>
      </c>
      <c r="BS25" s="516"/>
      <c r="BT25" s="516"/>
      <c r="BU25" s="333" t="str">
        <f t="shared" si="6"/>
        <v>Sen Meta</v>
      </c>
      <c r="BV25" s="333" t="str">
        <f t="shared" si="6"/>
        <v>Sen Meta</v>
      </c>
      <c r="BX25" s="621"/>
      <c r="BY25" s="334">
        <v>28235</v>
      </c>
      <c r="BZ25" s="334" t="s">
        <v>574</v>
      </c>
      <c r="CA25" s="334" t="s">
        <v>426</v>
      </c>
      <c r="CB25" s="519">
        <v>1</v>
      </c>
      <c r="CC25" s="519">
        <v>1</v>
      </c>
      <c r="CD25" s="513"/>
      <c r="CE25" s="513"/>
      <c r="CF25" s="333" t="str">
        <f t="shared" si="7"/>
        <v>Sen Meta</v>
      </c>
      <c r="CG25" s="333" t="str">
        <f t="shared" si="7"/>
        <v>Sen Meta</v>
      </c>
    </row>
    <row r="26" spans="10:85" s="1" customFormat="1" ht="30" customHeight="1">
      <c r="J26" s="619"/>
      <c r="K26" s="330">
        <v>20693</v>
      </c>
      <c r="L26" s="330" t="s">
        <v>575</v>
      </c>
      <c r="M26" s="330" t="s">
        <v>426</v>
      </c>
      <c r="N26" s="331">
        <v>1</v>
      </c>
      <c r="O26" s="331">
        <v>0.6</v>
      </c>
      <c r="P26" s="513"/>
      <c r="Q26" s="513"/>
      <c r="R26" s="333" t="str">
        <f t="shared" si="1"/>
        <v>Sen Meta</v>
      </c>
      <c r="S26" s="333" t="str">
        <f t="shared" si="1"/>
        <v>Sen Meta</v>
      </c>
      <c r="U26" s="619"/>
      <c r="V26" s="330">
        <v>21080</v>
      </c>
      <c r="W26" s="330" t="s">
        <v>576</v>
      </c>
      <c r="X26" s="330" t="s">
        <v>426</v>
      </c>
      <c r="Y26" s="515">
        <v>0.90909090909090895</v>
      </c>
      <c r="Z26" s="515">
        <v>0.83333333333333304</v>
      </c>
      <c r="AA26" s="516"/>
      <c r="AB26" s="516"/>
      <c r="AC26" s="333" t="str">
        <f t="shared" si="2"/>
        <v>Sen Meta</v>
      </c>
      <c r="AD26" s="333" t="str">
        <f t="shared" si="2"/>
        <v>Sen Meta</v>
      </c>
      <c r="AF26" s="619"/>
      <c r="AG26" s="330">
        <v>22968</v>
      </c>
      <c r="AH26" s="330" t="s">
        <v>577</v>
      </c>
      <c r="AI26" s="330" t="s">
        <v>426</v>
      </c>
      <c r="AJ26" s="515">
        <v>1</v>
      </c>
      <c r="AK26" s="515">
        <v>0.94444444444444398</v>
      </c>
      <c r="AL26" s="516"/>
      <c r="AM26" s="516"/>
      <c r="AN26" s="333" t="str">
        <f t="shared" si="3"/>
        <v>Sen Meta</v>
      </c>
      <c r="AO26" s="333" t="str">
        <f t="shared" si="3"/>
        <v>Sen Meta</v>
      </c>
      <c r="BB26" s="619"/>
      <c r="BC26" s="330">
        <v>26251</v>
      </c>
      <c r="BD26" s="330" t="s">
        <v>578</v>
      </c>
      <c r="BE26" s="330" t="s">
        <v>426</v>
      </c>
      <c r="BF26" s="515">
        <v>1</v>
      </c>
      <c r="BG26" s="515">
        <v>0.8</v>
      </c>
      <c r="BH26" s="516"/>
      <c r="BI26" s="516"/>
      <c r="BJ26" s="333" t="str">
        <f t="shared" si="5"/>
        <v>Sen Meta</v>
      </c>
      <c r="BK26" s="333" t="str">
        <f t="shared" si="5"/>
        <v>Sen Meta</v>
      </c>
      <c r="BM26" s="619"/>
      <c r="BN26" s="330">
        <v>26351</v>
      </c>
      <c r="BO26" s="330" t="s">
        <v>579</v>
      </c>
      <c r="BP26" s="330" t="s">
        <v>426</v>
      </c>
      <c r="BQ26" s="515">
        <v>1</v>
      </c>
      <c r="BR26" s="515">
        <v>1</v>
      </c>
      <c r="BS26" s="516"/>
      <c r="BT26" s="516"/>
      <c r="BU26" s="333" t="str">
        <f t="shared" si="6"/>
        <v>Sen Meta</v>
      </c>
      <c r="BV26" s="333" t="str">
        <f t="shared" si="6"/>
        <v>Sen Meta</v>
      </c>
      <c r="BX26" s="621"/>
      <c r="BY26" s="334">
        <v>28237</v>
      </c>
      <c r="BZ26" s="334" t="s">
        <v>580</v>
      </c>
      <c r="CA26" s="334" t="s">
        <v>426</v>
      </c>
      <c r="CB26" s="519">
        <v>1</v>
      </c>
      <c r="CC26" s="519">
        <v>0.8</v>
      </c>
      <c r="CD26" s="513"/>
      <c r="CE26" s="513"/>
      <c r="CF26" s="333" t="str">
        <f t="shared" si="7"/>
        <v>Sen Meta</v>
      </c>
      <c r="CG26" s="333" t="str">
        <f t="shared" si="7"/>
        <v>Sen Meta</v>
      </c>
    </row>
    <row r="27" spans="10:85" s="1" customFormat="1" ht="30" customHeight="1">
      <c r="J27" s="619"/>
      <c r="K27" s="330">
        <v>20694</v>
      </c>
      <c r="L27" s="330" t="s">
        <v>581</v>
      </c>
      <c r="M27" s="330" t="s">
        <v>426</v>
      </c>
      <c r="N27" s="331">
        <v>0.95454545454545503</v>
      </c>
      <c r="O27" s="331">
        <v>0.875</v>
      </c>
      <c r="P27" s="513"/>
      <c r="Q27" s="513"/>
      <c r="R27" s="333" t="str">
        <f t="shared" si="1"/>
        <v>Sen Meta</v>
      </c>
      <c r="S27" s="333" t="str">
        <f t="shared" si="1"/>
        <v>Sen Meta</v>
      </c>
      <c r="U27" s="619"/>
      <c r="V27" s="330">
        <v>21081</v>
      </c>
      <c r="W27" s="330" t="s">
        <v>582</v>
      </c>
      <c r="X27" s="330" t="s">
        <v>426</v>
      </c>
      <c r="Y27" s="515">
        <v>0.75</v>
      </c>
      <c r="Z27" s="515">
        <v>0.6</v>
      </c>
      <c r="AA27" s="516"/>
      <c r="AB27" s="516"/>
      <c r="AC27" s="333" t="str">
        <f t="shared" si="2"/>
        <v>Sen Meta</v>
      </c>
      <c r="AD27" s="333" t="str">
        <f t="shared" si="2"/>
        <v>Sen Meta</v>
      </c>
      <c r="AF27" s="619"/>
      <c r="AG27" s="330">
        <v>22969</v>
      </c>
      <c r="AH27" s="330" t="s">
        <v>583</v>
      </c>
      <c r="AI27" s="330" t="s">
        <v>426</v>
      </c>
      <c r="AJ27" s="515">
        <v>1</v>
      </c>
      <c r="AK27" s="515">
        <v>1</v>
      </c>
      <c r="AL27" s="516"/>
      <c r="AM27" s="516"/>
      <c r="AN27" s="333" t="str">
        <f t="shared" si="3"/>
        <v>Sen Meta</v>
      </c>
      <c r="AO27" s="333" t="str">
        <f t="shared" si="3"/>
        <v>Sen Meta</v>
      </c>
      <c r="BB27" s="620"/>
      <c r="BC27" s="332">
        <v>28198</v>
      </c>
      <c r="BD27" s="332" t="s">
        <v>584</v>
      </c>
      <c r="BE27" s="332" t="s">
        <v>426</v>
      </c>
      <c r="BF27" s="517">
        <v>1</v>
      </c>
      <c r="BG27" s="517">
        <v>0.5</v>
      </c>
      <c r="BH27" s="518"/>
      <c r="BI27" s="518"/>
      <c r="BJ27" s="333" t="str">
        <f t="shared" si="5"/>
        <v>Sen Meta</v>
      </c>
      <c r="BK27" s="333" t="str">
        <f t="shared" si="5"/>
        <v>Sen Meta</v>
      </c>
      <c r="BM27" s="619"/>
      <c r="BN27" s="330">
        <v>26352</v>
      </c>
      <c r="BO27" s="330" t="s">
        <v>585</v>
      </c>
      <c r="BP27" s="330" t="s">
        <v>426</v>
      </c>
      <c r="BQ27" s="515">
        <v>1</v>
      </c>
      <c r="BR27" s="515">
        <v>1</v>
      </c>
      <c r="BS27" s="516"/>
      <c r="BT27" s="516"/>
      <c r="BU27" s="333" t="str">
        <f t="shared" si="6"/>
        <v>Sen Meta</v>
      </c>
      <c r="BV27" s="333" t="str">
        <f t="shared" si="6"/>
        <v>Sen Meta</v>
      </c>
      <c r="BX27" s="621"/>
      <c r="BY27" s="334">
        <v>28238</v>
      </c>
      <c r="BZ27" s="334" t="s">
        <v>586</v>
      </c>
      <c r="CA27" s="334" t="s">
        <v>426</v>
      </c>
      <c r="CB27" s="519">
        <v>1</v>
      </c>
      <c r="CC27" s="519">
        <v>0.5</v>
      </c>
      <c r="CD27" s="513"/>
      <c r="CE27" s="513"/>
      <c r="CF27" s="333" t="str">
        <f t="shared" si="7"/>
        <v>Sen Meta</v>
      </c>
      <c r="CG27" s="333" t="str">
        <f t="shared" si="7"/>
        <v>Sen Meta</v>
      </c>
    </row>
    <row r="28" spans="10:85" s="1" customFormat="1" ht="30" customHeight="1">
      <c r="J28" s="619"/>
      <c r="K28" s="330">
        <v>20695</v>
      </c>
      <c r="L28" s="330" t="s">
        <v>587</v>
      </c>
      <c r="M28" s="330" t="s">
        <v>426</v>
      </c>
      <c r="N28" s="331">
        <v>0.66666666666666696</v>
      </c>
      <c r="O28" s="331">
        <v>0.66666666666666696</v>
      </c>
      <c r="P28" s="513"/>
      <c r="Q28" s="513"/>
      <c r="R28" s="333" t="str">
        <f t="shared" si="1"/>
        <v>Sen Meta</v>
      </c>
      <c r="S28" s="333" t="str">
        <f t="shared" si="1"/>
        <v>Sen Meta</v>
      </c>
      <c r="U28" s="619"/>
      <c r="V28" s="330">
        <v>21083</v>
      </c>
      <c r="W28" s="330" t="s">
        <v>588</v>
      </c>
      <c r="X28" s="330" t="s">
        <v>426</v>
      </c>
      <c r="Y28" s="515">
        <v>0.5</v>
      </c>
      <c r="Z28" s="515">
        <v>0.5</v>
      </c>
      <c r="AA28" s="516"/>
      <c r="AB28" s="516"/>
      <c r="AC28" s="333" t="str">
        <f t="shared" si="2"/>
        <v>Sen Meta</v>
      </c>
      <c r="AD28" s="333" t="str">
        <f t="shared" si="2"/>
        <v>Sen Meta</v>
      </c>
      <c r="AF28" s="619"/>
      <c r="AG28" s="330">
        <v>22970</v>
      </c>
      <c r="AH28" s="330" t="s">
        <v>589</v>
      </c>
      <c r="AI28" s="330" t="s">
        <v>426</v>
      </c>
      <c r="AJ28" s="515">
        <v>1</v>
      </c>
      <c r="AK28" s="515">
        <v>0.5</v>
      </c>
      <c r="AL28" s="516"/>
      <c r="AM28" s="516"/>
      <c r="AN28" s="333" t="str">
        <f t="shared" si="3"/>
        <v>Sen Meta</v>
      </c>
      <c r="AO28" s="333" t="str">
        <f t="shared" si="3"/>
        <v>Sen Meta</v>
      </c>
      <c r="BM28" s="619"/>
      <c r="BN28" s="330">
        <v>26360</v>
      </c>
      <c r="BO28" s="330" t="s">
        <v>590</v>
      </c>
      <c r="BP28" s="330" t="s">
        <v>426</v>
      </c>
      <c r="BQ28" s="515">
        <v>1</v>
      </c>
      <c r="BR28" s="515">
        <v>0.5</v>
      </c>
      <c r="BS28" s="516"/>
      <c r="BT28" s="516"/>
      <c r="BU28" s="333" t="str">
        <f t="shared" si="6"/>
        <v>Sen Meta</v>
      </c>
      <c r="BV28" s="333" t="str">
        <f t="shared" si="6"/>
        <v>Sen Meta</v>
      </c>
      <c r="BX28" s="622"/>
      <c r="BY28" s="335">
        <v>28239</v>
      </c>
      <c r="BZ28" s="335" t="s">
        <v>584</v>
      </c>
      <c r="CA28" s="335" t="s">
        <v>426</v>
      </c>
      <c r="CB28" s="520">
        <v>1</v>
      </c>
      <c r="CC28" s="520">
        <v>0.58333333333333304</v>
      </c>
      <c r="CD28" s="521"/>
      <c r="CE28" s="521"/>
      <c r="CF28" s="333" t="str">
        <f t="shared" si="7"/>
        <v>Sen Meta</v>
      </c>
      <c r="CG28" s="333" t="str">
        <f t="shared" si="7"/>
        <v>Sen Meta</v>
      </c>
    </row>
    <row r="29" spans="10:85" s="1" customFormat="1" ht="30" customHeight="1">
      <c r="J29" s="619"/>
      <c r="K29" s="330">
        <v>20696</v>
      </c>
      <c r="L29" s="330" t="s">
        <v>591</v>
      </c>
      <c r="M29" s="330" t="s">
        <v>426</v>
      </c>
      <c r="N29" s="331">
        <v>0.76666666666666705</v>
      </c>
      <c r="O29" s="331">
        <v>0.63888888888888895</v>
      </c>
      <c r="P29" s="513"/>
      <c r="Q29" s="513"/>
      <c r="R29" s="333" t="str">
        <f t="shared" si="1"/>
        <v>Sen Meta</v>
      </c>
      <c r="S29" s="333" t="str">
        <f t="shared" si="1"/>
        <v>Sen Meta</v>
      </c>
      <c r="U29" s="619"/>
      <c r="V29" s="330">
        <v>21084</v>
      </c>
      <c r="W29" s="330" t="s">
        <v>592</v>
      </c>
      <c r="X29" s="330" t="s">
        <v>426</v>
      </c>
      <c r="Y29" s="515">
        <v>1</v>
      </c>
      <c r="Z29" s="515">
        <v>1</v>
      </c>
      <c r="AA29" s="516"/>
      <c r="AB29" s="516"/>
      <c r="AC29" s="333" t="str">
        <f t="shared" si="2"/>
        <v>Sen Meta</v>
      </c>
      <c r="AD29" s="333" t="str">
        <f t="shared" si="2"/>
        <v>Sen Meta</v>
      </c>
      <c r="AF29" s="619"/>
      <c r="AG29" s="330">
        <v>22971</v>
      </c>
      <c r="AH29" s="330" t="s">
        <v>593</v>
      </c>
      <c r="AI29" s="330" t="s">
        <v>426</v>
      </c>
      <c r="AJ29" s="515">
        <v>0.91666666666666696</v>
      </c>
      <c r="AK29" s="515">
        <v>0.84615384615384603</v>
      </c>
      <c r="AL29" s="516"/>
      <c r="AM29" s="516"/>
      <c r="AN29" s="333" t="str">
        <f t="shared" si="3"/>
        <v>Sen Meta</v>
      </c>
      <c r="AO29" s="333" t="str">
        <f t="shared" si="3"/>
        <v>Sen Meta</v>
      </c>
      <c r="BM29" s="619"/>
      <c r="BN29" s="330">
        <v>26361</v>
      </c>
      <c r="BO29" s="330" t="s">
        <v>594</v>
      </c>
      <c r="BP29" s="330" t="s">
        <v>426</v>
      </c>
      <c r="BQ29" s="515">
        <v>1</v>
      </c>
      <c r="BR29" s="515">
        <v>0.5</v>
      </c>
      <c r="BS29" s="516"/>
      <c r="BT29" s="516"/>
      <c r="BU29" s="333" t="str">
        <f t="shared" si="6"/>
        <v>Sen Meta</v>
      </c>
      <c r="BV29" s="333" t="str">
        <f t="shared" si="6"/>
        <v>Sen Meta</v>
      </c>
    </row>
    <row r="30" spans="10:85" s="1" customFormat="1" ht="30" customHeight="1">
      <c r="J30" s="619"/>
      <c r="K30" s="330">
        <v>20697</v>
      </c>
      <c r="L30" s="330" t="s">
        <v>595</v>
      </c>
      <c r="M30" s="330" t="s">
        <v>426</v>
      </c>
      <c r="N30" s="331">
        <v>1</v>
      </c>
      <c r="O30" s="331">
        <v>0.80952380952380998</v>
      </c>
      <c r="P30" s="513"/>
      <c r="Q30" s="513"/>
      <c r="R30" s="333" t="str">
        <f t="shared" si="1"/>
        <v>Sen Meta</v>
      </c>
      <c r="S30" s="333" t="str">
        <f t="shared" si="1"/>
        <v>Sen Meta</v>
      </c>
      <c r="U30" s="619"/>
      <c r="V30" s="330">
        <v>21086</v>
      </c>
      <c r="W30" s="330" t="s">
        <v>596</v>
      </c>
      <c r="X30" s="330" t="s">
        <v>426</v>
      </c>
      <c r="Y30" s="515">
        <v>1</v>
      </c>
      <c r="Z30" s="515">
        <v>0.8</v>
      </c>
      <c r="AA30" s="516"/>
      <c r="AB30" s="516"/>
      <c r="AC30" s="333" t="str">
        <f t="shared" si="2"/>
        <v>Sen Meta</v>
      </c>
      <c r="AD30" s="333" t="str">
        <f t="shared" si="2"/>
        <v>Sen Meta</v>
      </c>
      <c r="AF30" s="619"/>
      <c r="AG30" s="330">
        <v>22972</v>
      </c>
      <c r="AH30" s="330" t="s">
        <v>597</v>
      </c>
      <c r="AI30" s="330" t="s">
        <v>426</v>
      </c>
      <c r="AJ30" s="515">
        <v>1</v>
      </c>
      <c r="AK30" s="515">
        <v>0.66666666666666696</v>
      </c>
      <c r="AL30" s="516"/>
      <c r="AM30" s="516"/>
      <c r="AN30" s="333" t="str">
        <f t="shared" si="3"/>
        <v>Sen Meta</v>
      </c>
      <c r="AO30" s="333" t="str">
        <f t="shared" si="3"/>
        <v>Sen Meta</v>
      </c>
      <c r="BM30" s="619"/>
      <c r="BN30" s="330">
        <v>26362</v>
      </c>
      <c r="BO30" s="330" t="s">
        <v>598</v>
      </c>
      <c r="BP30" s="330" t="s">
        <v>426</v>
      </c>
      <c r="BQ30" s="515">
        <v>0.5</v>
      </c>
      <c r="BR30" s="515">
        <v>0.5</v>
      </c>
      <c r="BS30" s="516"/>
      <c r="BT30" s="516"/>
      <c r="BU30" s="333" t="str">
        <f t="shared" si="6"/>
        <v>Sen Meta</v>
      </c>
      <c r="BV30" s="333" t="str">
        <f t="shared" si="6"/>
        <v>Sen Meta</v>
      </c>
    </row>
    <row r="31" spans="10:85" s="1" customFormat="1" ht="30" customHeight="1">
      <c r="J31" s="619"/>
      <c r="K31" s="330">
        <v>20698</v>
      </c>
      <c r="L31" s="330" t="s">
        <v>599</v>
      </c>
      <c r="M31" s="330" t="s">
        <v>426</v>
      </c>
      <c r="N31" s="331">
        <v>1</v>
      </c>
      <c r="O31" s="331">
        <v>0.75</v>
      </c>
      <c r="P31" s="513"/>
      <c r="Q31" s="513"/>
      <c r="R31" s="333" t="str">
        <f t="shared" si="1"/>
        <v>Sen Meta</v>
      </c>
      <c r="S31" s="333" t="str">
        <f t="shared" si="1"/>
        <v>Sen Meta</v>
      </c>
      <c r="U31" s="619"/>
      <c r="V31" s="330">
        <v>21092</v>
      </c>
      <c r="W31" s="330" t="s">
        <v>600</v>
      </c>
      <c r="X31" s="330" t="s">
        <v>426</v>
      </c>
      <c r="Y31" s="515">
        <v>1</v>
      </c>
      <c r="Z31" s="515">
        <v>1</v>
      </c>
      <c r="AA31" s="516"/>
      <c r="AB31" s="516"/>
      <c r="AC31" s="333" t="str">
        <f t="shared" si="2"/>
        <v>Sen Meta</v>
      </c>
      <c r="AD31" s="333" t="str">
        <f t="shared" si="2"/>
        <v>Sen Meta</v>
      </c>
      <c r="AF31" s="619"/>
      <c r="AG31" s="330">
        <v>22974</v>
      </c>
      <c r="AH31" s="330" t="s">
        <v>601</v>
      </c>
      <c r="AI31" s="330" t="s">
        <v>426</v>
      </c>
      <c r="AJ31" s="515">
        <v>0.625</v>
      </c>
      <c r="AK31" s="515">
        <v>0.625</v>
      </c>
      <c r="AL31" s="516"/>
      <c r="AM31" s="516"/>
      <c r="AN31" s="333" t="str">
        <f t="shared" si="3"/>
        <v>Sen Meta</v>
      </c>
      <c r="AO31" s="333" t="str">
        <f t="shared" si="3"/>
        <v>Sen Meta</v>
      </c>
      <c r="BM31" s="619"/>
      <c r="BN31" s="330">
        <v>26363</v>
      </c>
      <c r="BO31" s="330" t="s">
        <v>602</v>
      </c>
      <c r="BP31" s="330" t="s">
        <v>426</v>
      </c>
      <c r="BQ31" s="515">
        <v>1</v>
      </c>
      <c r="BR31" s="515">
        <v>1</v>
      </c>
      <c r="BS31" s="516"/>
      <c r="BT31" s="516"/>
      <c r="BU31" s="333" t="str">
        <f t="shared" si="6"/>
        <v>Sen Meta</v>
      </c>
      <c r="BV31" s="333" t="str">
        <f t="shared" si="6"/>
        <v>Sen Meta</v>
      </c>
    </row>
    <row r="32" spans="10:85" s="1" customFormat="1" ht="30" customHeight="1">
      <c r="J32" s="619"/>
      <c r="K32" s="330">
        <v>20699</v>
      </c>
      <c r="L32" s="330" t="s">
        <v>603</v>
      </c>
      <c r="M32" s="330" t="s">
        <v>426</v>
      </c>
      <c r="N32" s="331">
        <v>0.88888888888888895</v>
      </c>
      <c r="O32" s="331">
        <v>0.66666666666666696</v>
      </c>
      <c r="P32" s="513"/>
      <c r="Q32" s="513"/>
      <c r="R32" s="333" t="str">
        <f t="shared" si="1"/>
        <v>Sen Meta</v>
      </c>
      <c r="S32" s="333" t="str">
        <f t="shared" si="1"/>
        <v>Sen Meta</v>
      </c>
      <c r="U32" s="619"/>
      <c r="V32" s="330">
        <v>21094</v>
      </c>
      <c r="W32" s="330" t="s">
        <v>604</v>
      </c>
      <c r="X32" s="330" t="s">
        <v>426</v>
      </c>
      <c r="Y32" s="515">
        <v>1</v>
      </c>
      <c r="Z32" s="515">
        <v>1</v>
      </c>
      <c r="AA32" s="516"/>
      <c r="AB32" s="516"/>
      <c r="AC32" s="333" t="str">
        <f t="shared" si="2"/>
        <v>Sen Meta</v>
      </c>
      <c r="AD32" s="333" t="str">
        <f t="shared" si="2"/>
        <v>Sen Meta</v>
      </c>
      <c r="AF32" s="619"/>
      <c r="AG32" s="330">
        <v>22976</v>
      </c>
      <c r="AH32" s="330" t="s">
        <v>605</v>
      </c>
      <c r="AI32" s="330" t="s">
        <v>426</v>
      </c>
      <c r="AJ32" s="515">
        <v>0.88888888888888895</v>
      </c>
      <c r="AK32" s="515">
        <v>0.88888888888888895</v>
      </c>
      <c r="AL32" s="516"/>
      <c r="AM32" s="516"/>
      <c r="AN32" s="333" t="str">
        <f t="shared" si="3"/>
        <v>Sen Meta</v>
      </c>
      <c r="AO32" s="333" t="str">
        <f t="shared" si="3"/>
        <v>Sen Meta</v>
      </c>
      <c r="BM32" s="619"/>
      <c r="BN32" s="330">
        <v>26364</v>
      </c>
      <c r="BO32" s="330" t="s">
        <v>606</v>
      </c>
      <c r="BP32" s="330" t="s">
        <v>426</v>
      </c>
      <c r="BQ32" s="515">
        <v>1</v>
      </c>
      <c r="BR32" s="515">
        <v>0.5</v>
      </c>
      <c r="BS32" s="516"/>
      <c r="BT32" s="516"/>
      <c r="BU32" s="333" t="str">
        <f t="shared" si="6"/>
        <v>Sen Meta</v>
      </c>
      <c r="BV32" s="333" t="str">
        <f t="shared" si="6"/>
        <v>Sen Meta</v>
      </c>
    </row>
    <row r="33" spans="10:74" s="1" customFormat="1" ht="30" customHeight="1">
      <c r="J33" s="619"/>
      <c r="K33" s="330">
        <v>20700</v>
      </c>
      <c r="L33" s="330" t="s">
        <v>607</v>
      </c>
      <c r="M33" s="330" t="s">
        <v>426</v>
      </c>
      <c r="N33" s="331">
        <v>0.90909090909090895</v>
      </c>
      <c r="O33" s="331">
        <v>0.71428571428571397</v>
      </c>
      <c r="P33" s="513"/>
      <c r="Q33" s="513"/>
      <c r="R33" s="333" t="str">
        <f t="shared" si="1"/>
        <v>Sen Meta</v>
      </c>
      <c r="S33" s="333" t="str">
        <f t="shared" si="1"/>
        <v>Sen Meta</v>
      </c>
      <c r="U33" s="619"/>
      <c r="V33" s="330">
        <v>21095</v>
      </c>
      <c r="W33" s="330" t="s">
        <v>608</v>
      </c>
      <c r="X33" s="330" t="s">
        <v>426</v>
      </c>
      <c r="Y33" s="515">
        <v>0.45454545454545497</v>
      </c>
      <c r="Z33" s="515">
        <v>0.41666666666666702</v>
      </c>
      <c r="AA33" s="516"/>
      <c r="AB33" s="516"/>
      <c r="AC33" s="333" t="str">
        <f t="shared" si="2"/>
        <v>Sen Meta</v>
      </c>
      <c r="AD33" s="333" t="str">
        <f t="shared" si="2"/>
        <v>Sen Meta</v>
      </c>
      <c r="AF33" s="619"/>
      <c r="AG33" s="330">
        <v>22977</v>
      </c>
      <c r="AH33" s="330" t="s">
        <v>609</v>
      </c>
      <c r="AI33" s="330" t="s">
        <v>426</v>
      </c>
      <c r="AJ33" s="515">
        <v>1</v>
      </c>
      <c r="AK33" s="515">
        <v>1</v>
      </c>
      <c r="AL33" s="516"/>
      <c r="AM33" s="516"/>
      <c r="AN33" s="333" t="str">
        <f t="shared" si="3"/>
        <v>Sen Meta</v>
      </c>
      <c r="AO33" s="333" t="str">
        <f t="shared" si="3"/>
        <v>Sen Meta</v>
      </c>
      <c r="BM33" s="619"/>
      <c r="BN33" s="330">
        <v>26365</v>
      </c>
      <c r="BO33" s="330" t="s">
        <v>610</v>
      </c>
      <c r="BP33" s="330" t="s">
        <v>426</v>
      </c>
      <c r="BQ33" s="515">
        <v>1</v>
      </c>
      <c r="BR33" s="515">
        <v>0.5</v>
      </c>
      <c r="BS33" s="516"/>
      <c r="BT33" s="516"/>
      <c r="BU33" s="333" t="str">
        <f t="shared" si="6"/>
        <v>Sen Meta</v>
      </c>
      <c r="BV33" s="333" t="str">
        <f t="shared" si="6"/>
        <v>Sen Meta</v>
      </c>
    </row>
    <row r="34" spans="10:74" s="1" customFormat="1" ht="30" customHeight="1">
      <c r="J34" s="619"/>
      <c r="K34" s="330">
        <v>20701</v>
      </c>
      <c r="L34" s="330" t="s">
        <v>611</v>
      </c>
      <c r="M34" s="330" t="s">
        <v>426</v>
      </c>
      <c r="N34" s="331">
        <v>1</v>
      </c>
      <c r="O34" s="331">
        <v>0.85185185185185197</v>
      </c>
      <c r="P34" s="513"/>
      <c r="Q34" s="513"/>
      <c r="R34" s="333" t="str">
        <f t="shared" si="1"/>
        <v>Sen Meta</v>
      </c>
      <c r="S34" s="333" t="str">
        <f t="shared" si="1"/>
        <v>Sen Meta</v>
      </c>
      <c r="U34" s="619"/>
      <c r="V34" s="330">
        <v>21099</v>
      </c>
      <c r="W34" s="330" t="s">
        <v>612</v>
      </c>
      <c r="X34" s="330" t="s">
        <v>426</v>
      </c>
      <c r="Y34" s="515">
        <v>1</v>
      </c>
      <c r="Z34" s="515">
        <v>1</v>
      </c>
      <c r="AA34" s="516"/>
      <c r="AB34" s="516"/>
      <c r="AC34" s="333" t="str">
        <f t="shared" si="2"/>
        <v>Sen Meta</v>
      </c>
      <c r="AD34" s="333" t="str">
        <f t="shared" si="2"/>
        <v>Sen Meta</v>
      </c>
      <c r="AF34" s="619"/>
      <c r="AG34" s="330">
        <v>22978</v>
      </c>
      <c r="AH34" s="330" t="s">
        <v>613</v>
      </c>
      <c r="AI34" s="330" t="s">
        <v>426</v>
      </c>
      <c r="AJ34" s="515">
        <v>1</v>
      </c>
      <c r="AK34" s="515">
        <v>0.5</v>
      </c>
      <c r="AL34" s="516"/>
      <c r="AM34" s="516"/>
      <c r="AN34" s="333" t="str">
        <f t="shared" si="3"/>
        <v>Sen Meta</v>
      </c>
      <c r="AO34" s="333" t="str">
        <f t="shared" si="3"/>
        <v>Sen Meta</v>
      </c>
      <c r="BM34" s="619"/>
      <c r="BN34" s="330">
        <v>26366</v>
      </c>
      <c r="BO34" s="330" t="s">
        <v>614</v>
      </c>
      <c r="BP34" s="330" t="s">
        <v>426</v>
      </c>
      <c r="BQ34" s="515">
        <v>1</v>
      </c>
      <c r="BR34" s="515">
        <v>0.5</v>
      </c>
      <c r="BS34" s="516"/>
      <c r="BT34" s="516"/>
      <c r="BU34" s="333" t="str">
        <f t="shared" si="6"/>
        <v>Sen Meta</v>
      </c>
      <c r="BV34" s="333" t="str">
        <f t="shared" si="6"/>
        <v>Sen Meta</v>
      </c>
    </row>
    <row r="35" spans="10:74" s="1" customFormat="1" ht="30" customHeight="1">
      <c r="J35" s="619"/>
      <c r="K35" s="330">
        <v>20702</v>
      </c>
      <c r="L35" s="330" t="s">
        <v>615</v>
      </c>
      <c r="M35" s="330" t="s">
        <v>426</v>
      </c>
      <c r="N35" s="331">
        <v>1</v>
      </c>
      <c r="O35" s="331">
        <v>0.78260869565217395</v>
      </c>
      <c r="P35" s="513"/>
      <c r="Q35" s="513"/>
      <c r="R35" s="333" t="str">
        <f t="shared" si="1"/>
        <v>Sen Meta</v>
      </c>
      <c r="S35" s="333" t="str">
        <f t="shared" si="1"/>
        <v>Sen Meta</v>
      </c>
      <c r="U35" s="619"/>
      <c r="V35" s="330">
        <v>21101</v>
      </c>
      <c r="W35" s="330" t="s">
        <v>616</v>
      </c>
      <c r="X35" s="330" t="s">
        <v>426</v>
      </c>
      <c r="Y35" s="515">
        <v>1</v>
      </c>
      <c r="Z35" s="515">
        <v>0.66666666666666696</v>
      </c>
      <c r="AA35" s="516"/>
      <c r="AB35" s="516"/>
      <c r="AC35" s="333" t="str">
        <f t="shared" si="2"/>
        <v>Sen Meta</v>
      </c>
      <c r="AD35" s="333" t="str">
        <f t="shared" si="2"/>
        <v>Sen Meta</v>
      </c>
      <c r="AF35" s="619"/>
      <c r="AG35" s="330">
        <v>22979</v>
      </c>
      <c r="AH35" s="330" t="s">
        <v>617</v>
      </c>
      <c r="AI35" s="330" t="s">
        <v>426</v>
      </c>
      <c r="AJ35" s="515">
        <v>0.81818181818181801</v>
      </c>
      <c r="AK35" s="515">
        <v>0.75</v>
      </c>
      <c r="AL35" s="516"/>
      <c r="AM35" s="516"/>
      <c r="AN35" s="333" t="str">
        <f t="shared" si="3"/>
        <v>Sen Meta</v>
      </c>
      <c r="AO35" s="333" t="str">
        <f t="shared" si="3"/>
        <v>Sen Meta</v>
      </c>
      <c r="BM35" s="619"/>
      <c r="BN35" s="330">
        <v>26367</v>
      </c>
      <c r="BO35" s="330" t="s">
        <v>618</v>
      </c>
      <c r="BP35" s="330" t="s">
        <v>426</v>
      </c>
      <c r="BQ35" s="515">
        <v>1</v>
      </c>
      <c r="BR35" s="515">
        <v>0.77777777777777801</v>
      </c>
      <c r="BS35" s="516"/>
      <c r="BT35" s="516"/>
      <c r="BU35" s="333" t="str">
        <f t="shared" si="6"/>
        <v>Sen Meta</v>
      </c>
      <c r="BV35" s="333" t="str">
        <f t="shared" si="6"/>
        <v>Sen Meta</v>
      </c>
    </row>
    <row r="36" spans="10:74" s="1" customFormat="1" ht="30" customHeight="1">
      <c r="J36" s="619"/>
      <c r="K36" s="330">
        <v>20703</v>
      </c>
      <c r="L36" s="330" t="s">
        <v>619</v>
      </c>
      <c r="M36" s="330" t="s">
        <v>426</v>
      </c>
      <c r="N36" s="331">
        <v>0.89473684210526305</v>
      </c>
      <c r="O36" s="331">
        <v>0.77272727272727304</v>
      </c>
      <c r="P36" s="513"/>
      <c r="Q36" s="513"/>
      <c r="R36" s="333" t="str">
        <f t="shared" si="1"/>
        <v>Sen Meta</v>
      </c>
      <c r="S36" s="333" t="str">
        <f t="shared" si="1"/>
        <v>Sen Meta</v>
      </c>
      <c r="U36" s="619"/>
      <c r="V36" s="330">
        <v>21105</v>
      </c>
      <c r="W36" s="330" t="s">
        <v>620</v>
      </c>
      <c r="X36" s="330" t="s">
        <v>426</v>
      </c>
      <c r="Y36" s="515">
        <v>0.75</v>
      </c>
      <c r="Z36" s="515">
        <v>0.75</v>
      </c>
      <c r="AA36" s="516"/>
      <c r="AB36" s="516"/>
      <c r="AC36" s="333" t="str">
        <f t="shared" si="2"/>
        <v>Sen Meta</v>
      </c>
      <c r="AD36" s="333" t="str">
        <f t="shared" si="2"/>
        <v>Sen Meta</v>
      </c>
      <c r="AF36" s="619"/>
      <c r="AG36" s="330">
        <v>22980</v>
      </c>
      <c r="AH36" s="330" t="s">
        <v>621</v>
      </c>
      <c r="AI36" s="330" t="s">
        <v>426</v>
      </c>
      <c r="AJ36" s="515">
        <v>1</v>
      </c>
      <c r="AK36" s="515">
        <v>1</v>
      </c>
      <c r="AL36" s="516"/>
      <c r="AM36" s="516"/>
      <c r="AN36" s="333" t="str">
        <f t="shared" si="3"/>
        <v>Sen Meta</v>
      </c>
      <c r="AO36" s="333" t="str">
        <f t="shared" si="3"/>
        <v>Sen Meta</v>
      </c>
      <c r="BM36" s="620"/>
      <c r="BN36" s="332">
        <v>28213</v>
      </c>
      <c r="BO36" s="332" t="s">
        <v>447</v>
      </c>
      <c r="BP36" s="332" t="s">
        <v>426</v>
      </c>
      <c r="BQ36" s="517">
        <v>1</v>
      </c>
      <c r="BR36" s="517">
        <v>0.64705882352941202</v>
      </c>
      <c r="BS36" s="518"/>
      <c r="BT36" s="518"/>
      <c r="BU36" s="333" t="str">
        <f t="shared" si="6"/>
        <v>Sen Meta</v>
      </c>
      <c r="BV36" s="333" t="str">
        <f t="shared" si="6"/>
        <v>Sen Meta</v>
      </c>
    </row>
    <row r="37" spans="10:74" s="1" customFormat="1" ht="30" customHeight="1">
      <c r="J37" s="619"/>
      <c r="K37" s="330">
        <v>20704</v>
      </c>
      <c r="L37" s="330" t="s">
        <v>622</v>
      </c>
      <c r="M37" s="330" t="s">
        <v>426</v>
      </c>
      <c r="N37" s="331">
        <v>0.86363636363636398</v>
      </c>
      <c r="O37" s="331">
        <v>0.63333333333333297</v>
      </c>
      <c r="P37" s="513"/>
      <c r="Q37" s="513"/>
      <c r="R37" s="333" t="str">
        <f t="shared" si="1"/>
        <v>Sen Meta</v>
      </c>
      <c r="S37" s="333" t="str">
        <f t="shared" si="1"/>
        <v>Sen Meta</v>
      </c>
      <c r="U37" s="619"/>
      <c r="V37" s="330">
        <v>21111</v>
      </c>
      <c r="W37" s="330" t="s">
        <v>623</v>
      </c>
      <c r="X37" s="330" t="s">
        <v>426</v>
      </c>
      <c r="Y37" s="515">
        <v>1</v>
      </c>
      <c r="Z37" s="515">
        <v>0.90909090909090895</v>
      </c>
      <c r="AA37" s="516"/>
      <c r="AB37" s="516"/>
      <c r="AC37" s="333" t="str">
        <f t="shared" si="2"/>
        <v>Sen Meta</v>
      </c>
      <c r="AD37" s="333" t="str">
        <f t="shared" si="2"/>
        <v>Sen Meta</v>
      </c>
      <c r="AF37" s="619"/>
      <c r="AG37" s="330">
        <v>22982</v>
      </c>
      <c r="AH37" s="330" t="s">
        <v>624</v>
      </c>
      <c r="AI37" s="330" t="s">
        <v>426</v>
      </c>
      <c r="AJ37" s="515">
        <v>0.875</v>
      </c>
      <c r="AK37" s="515">
        <v>0.875</v>
      </c>
      <c r="AL37" s="516"/>
      <c r="AM37" s="516"/>
      <c r="AN37" s="333" t="str">
        <f t="shared" si="3"/>
        <v>Sen Meta</v>
      </c>
      <c r="AO37" s="333" t="str">
        <f t="shared" si="3"/>
        <v>Sen Meta</v>
      </c>
    </row>
    <row r="38" spans="10:74" s="1" customFormat="1" ht="30" customHeight="1">
      <c r="J38" s="619"/>
      <c r="K38" s="330">
        <v>20705</v>
      </c>
      <c r="L38" s="330" t="s">
        <v>625</v>
      </c>
      <c r="M38" s="330" t="s">
        <v>426</v>
      </c>
      <c r="N38" s="331">
        <v>0.8</v>
      </c>
      <c r="O38" s="331">
        <v>0.61538461538461497</v>
      </c>
      <c r="P38" s="513"/>
      <c r="Q38" s="513"/>
      <c r="R38" s="333" t="str">
        <f t="shared" si="1"/>
        <v>Sen Meta</v>
      </c>
      <c r="S38" s="333" t="str">
        <f t="shared" si="1"/>
        <v>Sen Meta</v>
      </c>
      <c r="U38" s="619"/>
      <c r="V38" s="330">
        <v>21112</v>
      </c>
      <c r="W38" s="330" t="s">
        <v>626</v>
      </c>
      <c r="X38" s="330" t="s">
        <v>426</v>
      </c>
      <c r="Y38" s="515">
        <v>0.84615384615384603</v>
      </c>
      <c r="Z38" s="515">
        <v>0.78571428571428603</v>
      </c>
      <c r="AA38" s="516"/>
      <c r="AB38" s="516"/>
      <c r="AC38" s="333" t="str">
        <f t="shared" si="2"/>
        <v>Sen Meta</v>
      </c>
      <c r="AD38" s="333" t="str">
        <f t="shared" si="2"/>
        <v>Sen Meta</v>
      </c>
      <c r="AF38" s="619"/>
      <c r="AG38" s="330">
        <v>22984</v>
      </c>
      <c r="AH38" s="330" t="s">
        <v>627</v>
      </c>
      <c r="AI38" s="330" t="s">
        <v>426</v>
      </c>
      <c r="AJ38" s="515">
        <v>1</v>
      </c>
      <c r="AK38" s="515">
        <v>1</v>
      </c>
      <c r="AL38" s="516"/>
      <c r="AM38" s="516"/>
      <c r="AN38" s="333" t="str">
        <f t="shared" si="3"/>
        <v>Sen Meta</v>
      </c>
      <c r="AO38" s="333" t="str">
        <f t="shared" si="3"/>
        <v>Sen Meta</v>
      </c>
    </row>
    <row r="39" spans="10:74" s="1" customFormat="1" ht="30" customHeight="1">
      <c r="J39" s="619"/>
      <c r="K39" s="330">
        <v>20706</v>
      </c>
      <c r="L39" s="330" t="s">
        <v>628</v>
      </c>
      <c r="M39" s="330" t="s">
        <v>426</v>
      </c>
      <c r="N39" s="331">
        <v>0.85714285714285698</v>
      </c>
      <c r="O39" s="331">
        <v>0.75</v>
      </c>
      <c r="P39" s="513"/>
      <c r="Q39" s="513"/>
      <c r="R39" s="333" t="str">
        <f t="shared" si="1"/>
        <v>Sen Meta</v>
      </c>
      <c r="S39" s="333" t="str">
        <f t="shared" si="1"/>
        <v>Sen Meta</v>
      </c>
      <c r="U39" s="619"/>
      <c r="V39" s="330">
        <v>21116</v>
      </c>
      <c r="W39" s="330" t="s">
        <v>629</v>
      </c>
      <c r="X39" s="330" t="s">
        <v>426</v>
      </c>
      <c r="Y39" s="515">
        <v>1</v>
      </c>
      <c r="Z39" s="515">
        <v>0.90909090909090895</v>
      </c>
      <c r="AA39" s="516"/>
      <c r="AB39" s="516"/>
      <c r="AC39" s="333" t="str">
        <f t="shared" si="2"/>
        <v>Sen Meta</v>
      </c>
      <c r="AD39" s="333" t="str">
        <f t="shared" si="2"/>
        <v>Sen Meta</v>
      </c>
      <c r="AF39" s="619"/>
      <c r="AG39" s="330">
        <v>22985</v>
      </c>
      <c r="AH39" s="330" t="s">
        <v>630</v>
      </c>
      <c r="AI39" s="330" t="s">
        <v>426</v>
      </c>
      <c r="AJ39" s="515">
        <v>1</v>
      </c>
      <c r="AK39" s="515">
        <v>0.90909090909090895</v>
      </c>
      <c r="AL39" s="516"/>
      <c r="AM39" s="516"/>
      <c r="AN39" s="333" t="str">
        <f t="shared" si="3"/>
        <v>Sen Meta</v>
      </c>
      <c r="AO39" s="333" t="str">
        <f t="shared" si="3"/>
        <v>Sen Meta</v>
      </c>
    </row>
    <row r="40" spans="10:74" s="1" customFormat="1" ht="30" customHeight="1">
      <c r="J40" s="619"/>
      <c r="K40" s="330">
        <v>20707</v>
      </c>
      <c r="L40" s="330" t="s">
        <v>631</v>
      </c>
      <c r="M40" s="330" t="s">
        <v>426</v>
      </c>
      <c r="N40" s="331">
        <v>0.85714285714285698</v>
      </c>
      <c r="O40" s="331">
        <v>0.42857142857142899</v>
      </c>
      <c r="P40" s="513"/>
      <c r="Q40" s="513"/>
      <c r="R40" s="333" t="str">
        <f t="shared" si="1"/>
        <v>Sen Meta</v>
      </c>
      <c r="S40" s="333" t="str">
        <f t="shared" si="1"/>
        <v>Sen Meta</v>
      </c>
      <c r="U40" s="619"/>
      <c r="V40" s="330">
        <v>21120</v>
      </c>
      <c r="W40" s="330" t="s">
        <v>632</v>
      </c>
      <c r="X40" s="330" t="s">
        <v>426</v>
      </c>
      <c r="Y40" s="515">
        <v>0.92857142857142905</v>
      </c>
      <c r="Z40" s="515">
        <v>0.86666666666666703</v>
      </c>
      <c r="AA40" s="516"/>
      <c r="AB40" s="516"/>
      <c r="AC40" s="333" t="str">
        <f t="shared" si="2"/>
        <v>Sen Meta</v>
      </c>
      <c r="AD40" s="333" t="str">
        <f t="shared" si="2"/>
        <v>Sen Meta</v>
      </c>
      <c r="AF40" s="619"/>
      <c r="AG40" s="330">
        <v>22986</v>
      </c>
      <c r="AH40" s="330" t="s">
        <v>633</v>
      </c>
      <c r="AI40" s="330" t="s">
        <v>426</v>
      </c>
      <c r="AJ40" s="515">
        <v>1</v>
      </c>
      <c r="AK40" s="515">
        <v>0.75</v>
      </c>
      <c r="AL40" s="516"/>
      <c r="AM40" s="516"/>
      <c r="AN40" s="333" t="str">
        <f t="shared" si="3"/>
        <v>Sen Meta</v>
      </c>
      <c r="AO40" s="333" t="str">
        <f t="shared" si="3"/>
        <v>Sen Meta</v>
      </c>
    </row>
    <row r="41" spans="10:74" s="1" customFormat="1" ht="30" customHeight="1">
      <c r="J41" s="619"/>
      <c r="K41" s="330">
        <v>20708</v>
      </c>
      <c r="L41" s="330" t="s">
        <v>634</v>
      </c>
      <c r="M41" s="330" t="s">
        <v>426</v>
      </c>
      <c r="N41" s="331">
        <v>0.69565217391304401</v>
      </c>
      <c r="O41" s="331">
        <v>0.61538461538461497</v>
      </c>
      <c r="P41" s="513"/>
      <c r="Q41" s="513"/>
      <c r="R41" s="333" t="str">
        <f t="shared" si="1"/>
        <v>Sen Meta</v>
      </c>
      <c r="S41" s="333" t="str">
        <f t="shared" si="1"/>
        <v>Sen Meta</v>
      </c>
      <c r="U41" s="619"/>
      <c r="V41" s="330">
        <v>21122</v>
      </c>
      <c r="W41" s="330" t="s">
        <v>635</v>
      </c>
      <c r="X41" s="330" t="s">
        <v>426</v>
      </c>
      <c r="Y41" s="515">
        <v>1</v>
      </c>
      <c r="Z41" s="515">
        <v>0.83333333333333304</v>
      </c>
      <c r="AA41" s="516"/>
      <c r="AB41" s="516"/>
      <c r="AC41" s="333" t="str">
        <f t="shared" si="2"/>
        <v>Sen Meta</v>
      </c>
      <c r="AD41" s="333" t="str">
        <f t="shared" si="2"/>
        <v>Sen Meta</v>
      </c>
      <c r="AF41" s="619"/>
      <c r="AG41" s="330">
        <v>22988</v>
      </c>
      <c r="AH41" s="330" t="s">
        <v>615</v>
      </c>
      <c r="AI41" s="330" t="s">
        <v>426</v>
      </c>
      <c r="AJ41" s="515">
        <v>0.88235294117647101</v>
      </c>
      <c r="AK41" s="515">
        <v>0.78947368421052599</v>
      </c>
      <c r="AL41" s="516"/>
      <c r="AM41" s="516"/>
      <c r="AN41" s="333" t="str">
        <f t="shared" si="3"/>
        <v>Sen Meta</v>
      </c>
      <c r="AO41" s="333" t="str">
        <f t="shared" si="3"/>
        <v>Sen Meta</v>
      </c>
    </row>
    <row r="42" spans="10:74" s="1" customFormat="1" ht="30" customHeight="1">
      <c r="J42" s="619"/>
      <c r="K42" s="330">
        <v>20709</v>
      </c>
      <c r="L42" s="330" t="s">
        <v>636</v>
      </c>
      <c r="M42" s="330" t="s">
        <v>426</v>
      </c>
      <c r="N42" s="331">
        <v>1</v>
      </c>
      <c r="O42" s="331">
        <v>0.52</v>
      </c>
      <c r="P42" s="513"/>
      <c r="Q42" s="513"/>
      <c r="R42" s="333" t="str">
        <f t="shared" si="1"/>
        <v>Sen Meta</v>
      </c>
      <c r="S42" s="333" t="str">
        <f t="shared" si="1"/>
        <v>Sen Meta</v>
      </c>
      <c r="U42" s="619"/>
      <c r="V42" s="330">
        <v>21126</v>
      </c>
      <c r="W42" s="330" t="s">
        <v>637</v>
      </c>
      <c r="X42" s="330" t="s">
        <v>426</v>
      </c>
      <c r="Y42" s="515">
        <v>1</v>
      </c>
      <c r="Z42" s="515">
        <v>0.75</v>
      </c>
      <c r="AA42" s="516"/>
      <c r="AB42" s="516"/>
      <c r="AC42" s="333" t="str">
        <f t="shared" si="2"/>
        <v>Sen Meta</v>
      </c>
      <c r="AD42" s="333" t="str">
        <f t="shared" si="2"/>
        <v>Sen Meta</v>
      </c>
      <c r="AF42" s="619"/>
      <c r="AG42" s="330">
        <v>22989</v>
      </c>
      <c r="AH42" s="330" t="s">
        <v>638</v>
      </c>
      <c r="AI42" s="330" t="s">
        <v>426</v>
      </c>
      <c r="AJ42" s="515">
        <v>0.94444444444444398</v>
      </c>
      <c r="AK42" s="515">
        <v>0.89473684210526305</v>
      </c>
      <c r="AL42" s="516"/>
      <c r="AM42" s="516"/>
      <c r="AN42" s="333" t="str">
        <f t="shared" si="3"/>
        <v>Sen Meta</v>
      </c>
      <c r="AO42" s="333" t="str">
        <f t="shared" si="3"/>
        <v>Sen Meta</v>
      </c>
    </row>
    <row r="43" spans="10:74" s="1" customFormat="1" ht="30" customHeight="1">
      <c r="J43" s="619" t="s">
        <v>424</v>
      </c>
      <c r="K43" s="330">
        <v>20710</v>
      </c>
      <c r="L43" s="330" t="s">
        <v>639</v>
      </c>
      <c r="M43" s="330" t="s">
        <v>426</v>
      </c>
      <c r="N43" s="331">
        <v>0.61363636363636398</v>
      </c>
      <c r="O43" s="331">
        <v>0.51923076923076905</v>
      </c>
      <c r="P43" s="513"/>
      <c r="Q43" s="513"/>
      <c r="R43" s="333" t="str">
        <f t="shared" si="1"/>
        <v>Sen Meta</v>
      </c>
      <c r="S43" s="333" t="str">
        <f t="shared" si="1"/>
        <v>Sen Meta</v>
      </c>
      <c r="U43" s="619"/>
      <c r="V43" s="330">
        <v>21132</v>
      </c>
      <c r="W43" s="330" t="s">
        <v>640</v>
      </c>
      <c r="X43" s="330" t="s">
        <v>426</v>
      </c>
      <c r="Y43" s="515">
        <v>0.875</v>
      </c>
      <c r="Z43" s="515">
        <v>0.77777777777777801</v>
      </c>
      <c r="AA43" s="516"/>
      <c r="AB43" s="516"/>
      <c r="AC43" s="333" t="str">
        <f t="shared" si="2"/>
        <v>Sen Meta</v>
      </c>
      <c r="AD43" s="333" t="str">
        <f t="shared" si="2"/>
        <v>Sen Meta</v>
      </c>
      <c r="AF43" s="619"/>
      <c r="AG43" s="330">
        <v>22990</v>
      </c>
      <c r="AH43" s="330" t="s">
        <v>641</v>
      </c>
      <c r="AI43" s="330" t="s">
        <v>426</v>
      </c>
      <c r="AJ43" s="515">
        <v>1</v>
      </c>
      <c r="AK43" s="515">
        <v>1</v>
      </c>
      <c r="AL43" s="516"/>
      <c r="AM43" s="516"/>
      <c r="AN43" s="333" t="str">
        <f t="shared" si="3"/>
        <v>Sen Meta</v>
      </c>
      <c r="AO43" s="333" t="str">
        <f t="shared" si="3"/>
        <v>Sen Meta</v>
      </c>
    </row>
    <row r="44" spans="10:74" s="1" customFormat="1" ht="30" customHeight="1">
      <c r="J44" s="619"/>
      <c r="K44" s="330">
        <v>20711</v>
      </c>
      <c r="L44" s="330" t="s">
        <v>642</v>
      </c>
      <c r="M44" s="330" t="s">
        <v>426</v>
      </c>
      <c r="N44" s="331">
        <v>0.70212765957446799</v>
      </c>
      <c r="O44" s="331">
        <v>0.62264150943396201</v>
      </c>
      <c r="P44" s="513"/>
      <c r="Q44" s="513"/>
      <c r="R44" s="333" t="str">
        <f t="shared" si="1"/>
        <v>Sen Meta</v>
      </c>
      <c r="S44" s="333" t="str">
        <f t="shared" si="1"/>
        <v>Sen Meta</v>
      </c>
      <c r="U44" s="619"/>
      <c r="V44" s="330">
        <v>21133</v>
      </c>
      <c r="W44" s="330" t="s">
        <v>643</v>
      </c>
      <c r="X44" s="330" t="s">
        <v>426</v>
      </c>
      <c r="Y44" s="515">
        <v>1</v>
      </c>
      <c r="Z44" s="515">
        <v>0.81818181818181801</v>
      </c>
      <c r="AA44" s="516"/>
      <c r="AB44" s="516"/>
      <c r="AC44" s="333" t="str">
        <f t="shared" si="2"/>
        <v>Sen Meta</v>
      </c>
      <c r="AD44" s="333" t="str">
        <f t="shared" si="2"/>
        <v>Sen Meta</v>
      </c>
      <c r="AF44" s="619"/>
      <c r="AG44" s="330">
        <v>22991</v>
      </c>
      <c r="AH44" s="330" t="s">
        <v>644</v>
      </c>
      <c r="AI44" s="330" t="s">
        <v>426</v>
      </c>
      <c r="AJ44" s="515">
        <v>1</v>
      </c>
      <c r="AK44" s="515">
        <v>1</v>
      </c>
      <c r="AL44" s="516"/>
      <c r="AM44" s="516"/>
      <c r="AN44" s="333" t="str">
        <f t="shared" si="3"/>
        <v>Sen Meta</v>
      </c>
      <c r="AO44" s="333" t="str">
        <f t="shared" si="3"/>
        <v>Sen Meta</v>
      </c>
    </row>
    <row r="45" spans="10:74" s="1" customFormat="1" ht="30" customHeight="1">
      <c r="J45" s="619"/>
      <c r="K45" s="330">
        <v>20712</v>
      </c>
      <c r="L45" s="330" t="s">
        <v>645</v>
      </c>
      <c r="M45" s="330" t="s">
        <v>426</v>
      </c>
      <c r="N45" s="331">
        <v>0.60714285714285698</v>
      </c>
      <c r="O45" s="331">
        <v>0.48571428571428599</v>
      </c>
      <c r="P45" s="513"/>
      <c r="Q45" s="513"/>
      <c r="R45" s="333" t="str">
        <f t="shared" si="1"/>
        <v>Sen Meta</v>
      </c>
      <c r="S45" s="333" t="str">
        <f t="shared" si="1"/>
        <v>Sen Meta</v>
      </c>
      <c r="U45" s="619"/>
      <c r="V45" s="330">
        <v>21134</v>
      </c>
      <c r="W45" s="330" t="s">
        <v>646</v>
      </c>
      <c r="X45" s="330" t="s">
        <v>426</v>
      </c>
      <c r="Y45" s="515">
        <v>0.76923076923076905</v>
      </c>
      <c r="Z45" s="515">
        <v>0.66666666666666696</v>
      </c>
      <c r="AA45" s="516"/>
      <c r="AB45" s="516"/>
      <c r="AC45" s="333" t="str">
        <f t="shared" si="2"/>
        <v>Sen Meta</v>
      </c>
      <c r="AD45" s="333" t="str">
        <f t="shared" si="2"/>
        <v>Sen Meta</v>
      </c>
      <c r="AF45" s="619"/>
      <c r="AG45" s="330">
        <v>22992</v>
      </c>
      <c r="AH45" s="330" t="s">
        <v>647</v>
      </c>
      <c r="AI45" s="330" t="s">
        <v>426</v>
      </c>
      <c r="AJ45" s="515">
        <v>1</v>
      </c>
      <c r="AK45" s="515">
        <v>0.90909090909090895</v>
      </c>
      <c r="AL45" s="516"/>
      <c r="AM45" s="516"/>
      <c r="AN45" s="333" t="str">
        <f t="shared" si="3"/>
        <v>Sen Meta</v>
      </c>
      <c r="AO45" s="333" t="str">
        <f t="shared" si="3"/>
        <v>Sen Meta</v>
      </c>
    </row>
    <row r="46" spans="10:74" s="1" customFormat="1" ht="30" customHeight="1">
      <c r="J46" s="619"/>
      <c r="K46" s="330">
        <v>20713</v>
      </c>
      <c r="L46" s="330" t="s">
        <v>648</v>
      </c>
      <c r="M46" s="330" t="s">
        <v>426</v>
      </c>
      <c r="N46" s="331">
        <v>0.71428571428571397</v>
      </c>
      <c r="O46" s="331">
        <v>0.476190476190476</v>
      </c>
      <c r="P46" s="513"/>
      <c r="Q46" s="513"/>
      <c r="R46" s="333" t="str">
        <f t="shared" si="1"/>
        <v>Sen Meta</v>
      </c>
      <c r="S46" s="333" t="str">
        <f t="shared" si="1"/>
        <v>Sen Meta</v>
      </c>
      <c r="U46" s="619"/>
      <c r="V46" s="330">
        <v>21138</v>
      </c>
      <c r="W46" s="330" t="s">
        <v>649</v>
      </c>
      <c r="X46" s="330" t="s">
        <v>426</v>
      </c>
      <c r="Y46" s="515">
        <v>0.84615384615384603</v>
      </c>
      <c r="Z46" s="515">
        <v>0.78571428571428603</v>
      </c>
      <c r="AA46" s="516"/>
      <c r="AB46" s="516"/>
      <c r="AC46" s="333" t="str">
        <f t="shared" si="2"/>
        <v>Sen Meta</v>
      </c>
      <c r="AD46" s="333" t="str">
        <f t="shared" si="2"/>
        <v>Sen Meta</v>
      </c>
      <c r="AF46" s="619"/>
      <c r="AG46" s="330">
        <v>22993</v>
      </c>
      <c r="AH46" s="330" t="s">
        <v>650</v>
      </c>
      <c r="AI46" s="330" t="s">
        <v>426</v>
      </c>
      <c r="AJ46" s="515">
        <v>1</v>
      </c>
      <c r="AK46" s="515">
        <v>0.90909090909090895</v>
      </c>
      <c r="AL46" s="516"/>
      <c r="AM46" s="516"/>
      <c r="AN46" s="333" t="str">
        <f t="shared" si="3"/>
        <v>Sen Meta</v>
      </c>
      <c r="AO46" s="333" t="str">
        <f t="shared" si="3"/>
        <v>Sen Meta</v>
      </c>
    </row>
    <row r="47" spans="10:74" s="1" customFormat="1" ht="30" customHeight="1">
      <c r="J47" s="619"/>
      <c r="K47" s="330">
        <v>20714</v>
      </c>
      <c r="L47" s="330" t="s">
        <v>651</v>
      </c>
      <c r="M47" s="330" t="s">
        <v>426</v>
      </c>
      <c r="N47" s="331">
        <v>0.875</v>
      </c>
      <c r="O47" s="331">
        <v>0.77777777777777801</v>
      </c>
      <c r="P47" s="513"/>
      <c r="Q47" s="513"/>
      <c r="R47" s="333" t="str">
        <f t="shared" si="1"/>
        <v>Sen Meta</v>
      </c>
      <c r="S47" s="333" t="str">
        <f t="shared" si="1"/>
        <v>Sen Meta</v>
      </c>
      <c r="U47" s="619"/>
      <c r="V47" s="330">
        <v>21142</v>
      </c>
      <c r="W47" s="330" t="s">
        <v>652</v>
      </c>
      <c r="X47" s="330" t="s">
        <v>426</v>
      </c>
      <c r="Y47" s="515">
        <v>0.90909090909090895</v>
      </c>
      <c r="Z47" s="515">
        <v>0.71428571428571397</v>
      </c>
      <c r="AA47" s="516"/>
      <c r="AB47" s="516"/>
      <c r="AC47" s="333" t="str">
        <f t="shared" si="2"/>
        <v>Sen Meta</v>
      </c>
      <c r="AD47" s="333" t="str">
        <f t="shared" si="2"/>
        <v>Sen Meta</v>
      </c>
      <c r="AF47" s="619"/>
      <c r="AG47" s="330">
        <v>22994</v>
      </c>
      <c r="AH47" s="330" t="s">
        <v>653</v>
      </c>
      <c r="AI47" s="330" t="s">
        <v>426</v>
      </c>
      <c r="AJ47" s="515">
        <v>1</v>
      </c>
      <c r="AK47" s="515">
        <v>0.91666666666666696</v>
      </c>
      <c r="AL47" s="516"/>
      <c r="AM47" s="516"/>
      <c r="AN47" s="333" t="str">
        <f t="shared" si="3"/>
        <v>Sen Meta</v>
      </c>
      <c r="AO47" s="333" t="str">
        <f t="shared" si="3"/>
        <v>Sen Meta</v>
      </c>
    </row>
    <row r="48" spans="10:74" s="1" customFormat="1" ht="30" customHeight="1">
      <c r="J48" s="619"/>
      <c r="K48" s="330">
        <v>20715</v>
      </c>
      <c r="L48" s="330" t="s">
        <v>654</v>
      </c>
      <c r="M48" s="330" t="s">
        <v>426</v>
      </c>
      <c r="N48" s="331">
        <v>0.83783783783783805</v>
      </c>
      <c r="O48" s="331">
        <v>0.55357142857142905</v>
      </c>
      <c r="P48" s="513"/>
      <c r="Q48" s="513"/>
      <c r="R48" s="333" t="str">
        <f t="shared" si="1"/>
        <v>Sen Meta</v>
      </c>
      <c r="S48" s="333" t="str">
        <f t="shared" si="1"/>
        <v>Sen Meta</v>
      </c>
      <c r="U48" s="619"/>
      <c r="V48" s="330">
        <v>21146</v>
      </c>
      <c r="W48" s="330" t="s">
        <v>655</v>
      </c>
      <c r="X48" s="330" t="s">
        <v>426</v>
      </c>
      <c r="Y48" s="515">
        <v>1</v>
      </c>
      <c r="Z48" s="515">
        <v>1</v>
      </c>
      <c r="AA48" s="516"/>
      <c r="AB48" s="516"/>
      <c r="AC48" s="333" t="str">
        <f t="shared" si="2"/>
        <v>Sen Meta</v>
      </c>
      <c r="AD48" s="333" t="str">
        <f t="shared" si="2"/>
        <v>Sen Meta</v>
      </c>
      <c r="AF48" s="619"/>
      <c r="AG48" s="330">
        <v>22995</v>
      </c>
      <c r="AH48" s="330" t="s">
        <v>656</v>
      </c>
      <c r="AI48" s="330" t="s">
        <v>426</v>
      </c>
      <c r="AJ48" s="515">
        <v>1</v>
      </c>
      <c r="AK48" s="515">
        <v>0.83333333333333304</v>
      </c>
      <c r="AL48" s="516"/>
      <c r="AM48" s="516"/>
      <c r="AN48" s="333" t="str">
        <f t="shared" si="3"/>
        <v>Sen Meta</v>
      </c>
      <c r="AO48" s="333" t="str">
        <f t="shared" si="3"/>
        <v>Sen Meta</v>
      </c>
    </row>
    <row r="49" spans="10:41" s="1" customFormat="1" ht="30" customHeight="1">
      <c r="J49" s="619"/>
      <c r="K49" s="330">
        <v>20716</v>
      </c>
      <c r="L49" s="330" t="s">
        <v>657</v>
      </c>
      <c r="M49" s="330" t="s">
        <v>426</v>
      </c>
      <c r="N49" s="331">
        <v>1</v>
      </c>
      <c r="O49" s="331">
        <v>0.71428571428571397</v>
      </c>
      <c r="P49" s="513"/>
      <c r="Q49" s="513"/>
      <c r="R49" s="333" t="str">
        <f t="shared" si="1"/>
        <v>Sen Meta</v>
      </c>
      <c r="S49" s="333" t="str">
        <f t="shared" si="1"/>
        <v>Sen Meta</v>
      </c>
      <c r="U49" s="619"/>
      <c r="V49" s="330">
        <v>21150</v>
      </c>
      <c r="W49" s="330" t="s">
        <v>658</v>
      </c>
      <c r="X49" s="330" t="s">
        <v>426</v>
      </c>
      <c r="Y49" s="515">
        <v>1</v>
      </c>
      <c r="Z49" s="515">
        <v>1</v>
      </c>
      <c r="AA49" s="516"/>
      <c r="AB49" s="516"/>
      <c r="AC49" s="333" t="str">
        <f t="shared" si="2"/>
        <v>Sen Meta</v>
      </c>
      <c r="AD49" s="333" t="str">
        <f t="shared" si="2"/>
        <v>Sen Meta</v>
      </c>
      <c r="AF49" s="619"/>
      <c r="AG49" s="330">
        <v>22996</v>
      </c>
      <c r="AH49" s="330" t="s">
        <v>659</v>
      </c>
      <c r="AI49" s="330" t="s">
        <v>426</v>
      </c>
      <c r="AJ49" s="515">
        <v>1</v>
      </c>
      <c r="AK49" s="515">
        <v>0.84615384615384603</v>
      </c>
      <c r="AL49" s="516"/>
      <c r="AM49" s="516"/>
      <c r="AN49" s="333" t="str">
        <f t="shared" si="3"/>
        <v>Sen Meta</v>
      </c>
      <c r="AO49" s="333" t="str">
        <f t="shared" si="3"/>
        <v>Sen Meta</v>
      </c>
    </row>
    <row r="50" spans="10:41" s="1" customFormat="1" ht="30" customHeight="1">
      <c r="J50" s="619"/>
      <c r="K50" s="330">
        <v>20717</v>
      </c>
      <c r="L50" s="330" t="s">
        <v>660</v>
      </c>
      <c r="M50" s="330" t="s">
        <v>426</v>
      </c>
      <c r="N50" s="331">
        <v>0.8</v>
      </c>
      <c r="O50" s="331">
        <v>0.63636363636363602</v>
      </c>
      <c r="P50" s="513"/>
      <c r="Q50" s="513"/>
      <c r="R50" s="333" t="str">
        <f t="shared" si="1"/>
        <v>Sen Meta</v>
      </c>
      <c r="S50" s="333" t="str">
        <f t="shared" si="1"/>
        <v>Sen Meta</v>
      </c>
      <c r="U50" s="619"/>
      <c r="V50" s="330">
        <v>21158</v>
      </c>
      <c r="W50" s="330" t="s">
        <v>661</v>
      </c>
      <c r="X50" s="330" t="s">
        <v>426</v>
      </c>
      <c r="Y50" s="515">
        <v>1</v>
      </c>
      <c r="Z50" s="515">
        <v>1</v>
      </c>
      <c r="AA50" s="516"/>
      <c r="AB50" s="516"/>
      <c r="AC50" s="333" t="str">
        <f t="shared" si="2"/>
        <v>Sen Meta</v>
      </c>
      <c r="AD50" s="333" t="str">
        <f t="shared" si="2"/>
        <v>Sen Meta</v>
      </c>
      <c r="AF50" s="619"/>
      <c r="AG50" s="330">
        <v>22997</v>
      </c>
      <c r="AH50" s="330" t="s">
        <v>662</v>
      </c>
      <c r="AI50" s="330" t="s">
        <v>426</v>
      </c>
      <c r="AJ50" s="515">
        <v>1</v>
      </c>
      <c r="AK50" s="515">
        <v>0.83333333333333304</v>
      </c>
      <c r="AL50" s="516"/>
      <c r="AM50" s="516"/>
      <c r="AN50" s="333" t="str">
        <f t="shared" si="3"/>
        <v>Sen Meta</v>
      </c>
      <c r="AO50" s="333" t="str">
        <f t="shared" si="3"/>
        <v>Sen Meta</v>
      </c>
    </row>
    <row r="51" spans="10:41" s="1" customFormat="1" ht="30" customHeight="1">
      <c r="J51" s="619"/>
      <c r="K51" s="330">
        <v>20718</v>
      </c>
      <c r="L51" s="330" t="s">
        <v>663</v>
      </c>
      <c r="M51" s="330" t="s">
        <v>426</v>
      </c>
      <c r="N51" s="331">
        <v>0.76315789473684204</v>
      </c>
      <c r="O51" s="331">
        <v>0.59183673469387799</v>
      </c>
      <c r="P51" s="513"/>
      <c r="Q51" s="513"/>
      <c r="R51" s="333" t="str">
        <f t="shared" si="1"/>
        <v>Sen Meta</v>
      </c>
      <c r="S51" s="333" t="str">
        <f t="shared" si="1"/>
        <v>Sen Meta</v>
      </c>
      <c r="U51" s="619"/>
      <c r="V51" s="330">
        <v>21159</v>
      </c>
      <c r="W51" s="330" t="s">
        <v>664</v>
      </c>
      <c r="X51" s="330" t="s">
        <v>426</v>
      </c>
      <c r="Y51" s="515">
        <v>0.75</v>
      </c>
      <c r="Z51" s="515">
        <v>0.42857142857142899</v>
      </c>
      <c r="AA51" s="516"/>
      <c r="AB51" s="516"/>
      <c r="AC51" s="333" t="str">
        <f t="shared" si="2"/>
        <v>Sen Meta</v>
      </c>
      <c r="AD51" s="333" t="str">
        <f t="shared" si="2"/>
        <v>Sen Meta</v>
      </c>
      <c r="AF51" s="619"/>
      <c r="AG51" s="330">
        <v>22998</v>
      </c>
      <c r="AH51" s="330" t="s">
        <v>665</v>
      </c>
      <c r="AI51" s="330" t="s">
        <v>426</v>
      </c>
      <c r="AJ51" s="515">
        <v>1</v>
      </c>
      <c r="AK51" s="515">
        <v>0.90909090909090895</v>
      </c>
      <c r="AL51" s="516"/>
      <c r="AM51" s="516"/>
      <c r="AN51" s="333" t="str">
        <f t="shared" si="3"/>
        <v>Sen Meta</v>
      </c>
      <c r="AO51" s="333" t="str">
        <f t="shared" si="3"/>
        <v>Sen Meta</v>
      </c>
    </row>
    <row r="52" spans="10:41" s="1" customFormat="1" ht="30" customHeight="1">
      <c r="J52" s="619"/>
      <c r="K52" s="330">
        <v>20719</v>
      </c>
      <c r="L52" s="330" t="s">
        <v>666</v>
      </c>
      <c r="M52" s="330" t="s">
        <v>426</v>
      </c>
      <c r="N52" s="331">
        <v>0.75609756097560998</v>
      </c>
      <c r="O52" s="331">
        <v>0.60784313725490202</v>
      </c>
      <c r="P52" s="513"/>
      <c r="Q52" s="513"/>
      <c r="R52" s="333" t="str">
        <f t="shared" si="1"/>
        <v>Sen Meta</v>
      </c>
      <c r="S52" s="333" t="str">
        <f t="shared" si="1"/>
        <v>Sen Meta</v>
      </c>
      <c r="U52" s="619"/>
      <c r="V52" s="330">
        <v>21163</v>
      </c>
      <c r="W52" s="330" t="s">
        <v>667</v>
      </c>
      <c r="X52" s="330" t="s">
        <v>426</v>
      </c>
      <c r="Y52" s="515">
        <v>1</v>
      </c>
      <c r="Z52" s="515">
        <v>1</v>
      </c>
      <c r="AA52" s="516"/>
      <c r="AB52" s="516"/>
      <c r="AC52" s="333" t="str">
        <f t="shared" si="2"/>
        <v>Sen Meta</v>
      </c>
      <c r="AD52" s="333" t="str">
        <f t="shared" si="2"/>
        <v>Sen Meta</v>
      </c>
      <c r="AF52" s="619"/>
      <c r="AG52" s="330">
        <v>22999</v>
      </c>
      <c r="AH52" s="330" t="s">
        <v>668</v>
      </c>
      <c r="AI52" s="330" t="s">
        <v>426</v>
      </c>
      <c r="AJ52" s="515">
        <v>0.8</v>
      </c>
      <c r="AK52" s="515">
        <v>0.8</v>
      </c>
      <c r="AL52" s="516"/>
      <c r="AM52" s="516"/>
      <c r="AN52" s="333" t="str">
        <f t="shared" si="3"/>
        <v>Sen Meta</v>
      </c>
      <c r="AO52" s="333" t="str">
        <f t="shared" si="3"/>
        <v>Sen Meta</v>
      </c>
    </row>
    <row r="53" spans="10:41" s="1" customFormat="1" ht="30" customHeight="1">
      <c r="J53" s="619"/>
      <c r="K53" s="330">
        <v>20720</v>
      </c>
      <c r="L53" s="330" t="s">
        <v>669</v>
      </c>
      <c r="M53" s="330" t="s">
        <v>426</v>
      </c>
      <c r="N53" s="331">
        <v>0.88235294117647101</v>
      </c>
      <c r="O53" s="331">
        <v>0.483870967741936</v>
      </c>
      <c r="P53" s="513"/>
      <c r="Q53" s="513"/>
      <c r="R53" s="333" t="str">
        <f t="shared" si="1"/>
        <v>Sen Meta</v>
      </c>
      <c r="S53" s="333" t="str">
        <f t="shared" si="1"/>
        <v>Sen Meta</v>
      </c>
      <c r="U53" s="619"/>
      <c r="V53" s="330">
        <v>21167</v>
      </c>
      <c r="W53" s="330" t="s">
        <v>670</v>
      </c>
      <c r="X53" s="330" t="s">
        <v>426</v>
      </c>
      <c r="Y53" s="515">
        <v>1</v>
      </c>
      <c r="Z53" s="515">
        <v>0.92307692307692302</v>
      </c>
      <c r="AA53" s="516"/>
      <c r="AB53" s="516"/>
      <c r="AC53" s="333" t="str">
        <f t="shared" si="2"/>
        <v>Sen Meta</v>
      </c>
      <c r="AD53" s="333" t="str">
        <f t="shared" si="2"/>
        <v>Sen Meta</v>
      </c>
      <c r="AF53" s="619"/>
      <c r="AG53" s="330">
        <v>23000</v>
      </c>
      <c r="AH53" s="330" t="s">
        <v>671</v>
      </c>
      <c r="AI53" s="330" t="s">
        <v>426</v>
      </c>
      <c r="AJ53" s="515">
        <v>0.83333333333333304</v>
      </c>
      <c r="AK53" s="515">
        <v>0.83333333333333304</v>
      </c>
      <c r="AL53" s="516"/>
      <c r="AM53" s="516"/>
      <c r="AN53" s="333" t="str">
        <f t="shared" si="3"/>
        <v>Sen Meta</v>
      </c>
      <c r="AO53" s="333" t="str">
        <f t="shared" si="3"/>
        <v>Sen Meta</v>
      </c>
    </row>
    <row r="54" spans="10:41" s="1" customFormat="1" ht="30" customHeight="1">
      <c r="J54" s="619"/>
      <c r="K54" s="330">
        <v>20721</v>
      </c>
      <c r="L54" s="330" t="s">
        <v>672</v>
      </c>
      <c r="M54" s="330" t="s">
        <v>426</v>
      </c>
      <c r="N54" s="331">
        <v>1</v>
      </c>
      <c r="O54" s="331">
        <v>0.61111111111111105</v>
      </c>
      <c r="P54" s="513"/>
      <c r="Q54" s="513"/>
      <c r="R54" s="333" t="str">
        <f t="shared" si="1"/>
        <v>Sen Meta</v>
      </c>
      <c r="S54" s="333" t="str">
        <f t="shared" si="1"/>
        <v>Sen Meta</v>
      </c>
      <c r="U54" s="619"/>
      <c r="V54" s="330">
        <v>21171</v>
      </c>
      <c r="W54" s="330" t="s">
        <v>673</v>
      </c>
      <c r="X54" s="330" t="s">
        <v>426</v>
      </c>
      <c r="Y54" s="515">
        <v>1</v>
      </c>
      <c r="Z54" s="515">
        <v>1</v>
      </c>
      <c r="AA54" s="516"/>
      <c r="AB54" s="516"/>
      <c r="AC54" s="333" t="str">
        <f t="shared" si="2"/>
        <v>Sen Meta</v>
      </c>
      <c r="AD54" s="333" t="str">
        <f t="shared" si="2"/>
        <v>Sen Meta</v>
      </c>
      <c r="AF54" s="619"/>
      <c r="AG54" s="330">
        <v>23001</v>
      </c>
      <c r="AH54" s="330" t="s">
        <v>674</v>
      </c>
      <c r="AI54" s="330" t="s">
        <v>426</v>
      </c>
      <c r="AJ54" s="515">
        <v>1</v>
      </c>
      <c r="AK54" s="515">
        <v>0.85714285714285698</v>
      </c>
      <c r="AL54" s="516"/>
      <c r="AM54" s="516"/>
      <c r="AN54" s="333" t="str">
        <f t="shared" si="3"/>
        <v>Sen Meta</v>
      </c>
      <c r="AO54" s="333" t="str">
        <f t="shared" si="3"/>
        <v>Sen Meta</v>
      </c>
    </row>
    <row r="55" spans="10:41" s="1" customFormat="1" ht="30" customHeight="1">
      <c r="J55" s="619"/>
      <c r="K55" s="330">
        <v>20722</v>
      </c>
      <c r="L55" s="330" t="s">
        <v>675</v>
      </c>
      <c r="M55" s="330" t="s">
        <v>426</v>
      </c>
      <c r="N55" s="331">
        <v>1</v>
      </c>
      <c r="O55" s="331">
        <v>0.75</v>
      </c>
      <c r="P55" s="513"/>
      <c r="Q55" s="513"/>
      <c r="R55" s="333" t="str">
        <f t="shared" si="1"/>
        <v>Sen Meta</v>
      </c>
      <c r="S55" s="333" t="str">
        <f t="shared" si="1"/>
        <v>Sen Meta</v>
      </c>
      <c r="U55" s="619"/>
      <c r="V55" s="330">
        <v>21173</v>
      </c>
      <c r="W55" s="330" t="s">
        <v>676</v>
      </c>
      <c r="X55" s="330" t="s">
        <v>426</v>
      </c>
      <c r="Y55" s="515">
        <v>0.8</v>
      </c>
      <c r="Z55" s="515">
        <v>0.8</v>
      </c>
      <c r="AA55" s="516"/>
      <c r="AB55" s="516"/>
      <c r="AC55" s="333" t="str">
        <f t="shared" si="2"/>
        <v>Sen Meta</v>
      </c>
      <c r="AD55" s="333" t="str">
        <f t="shared" si="2"/>
        <v>Sen Meta</v>
      </c>
      <c r="AF55" s="619"/>
      <c r="AG55" s="330">
        <v>23002</v>
      </c>
      <c r="AH55" s="330" t="s">
        <v>677</v>
      </c>
      <c r="AI55" s="330" t="s">
        <v>426</v>
      </c>
      <c r="AJ55" s="515">
        <v>1</v>
      </c>
      <c r="AK55" s="515">
        <v>1</v>
      </c>
      <c r="AL55" s="516"/>
      <c r="AM55" s="516"/>
      <c r="AN55" s="333" t="str">
        <f t="shared" si="3"/>
        <v>Sen Meta</v>
      </c>
      <c r="AO55" s="333" t="str">
        <f t="shared" si="3"/>
        <v>Sen Meta</v>
      </c>
    </row>
    <row r="56" spans="10:41" s="1" customFormat="1" ht="30" customHeight="1">
      <c r="J56" s="619"/>
      <c r="K56" s="330">
        <v>20723</v>
      </c>
      <c r="L56" s="330" t="s">
        <v>678</v>
      </c>
      <c r="M56" s="330" t="s">
        <v>426</v>
      </c>
      <c r="N56" s="331">
        <v>0.60606060606060597</v>
      </c>
      <c r="O56" s="331">
        <v>0.37037037037037002</v>
      </c>
      <c r="P56" s="513"/>
      <c r="Q56" s="513"/>
      <c r="R56" s="333" t="str">
        <f t="shared" si="1"/>
        <v>Sen Meta</v>
      </c>
      <c r="S56" s="333" t="str">
        <f t="shared" si="1"/>
        <v>Sen Meta</v>
      </c>
      <c r="U56" s="619"/>
      <c r="V56" s="330">
        <v>21180</v>
      </c>
      <c r="W56" s="330" t="s">
        <v>679</v>
      </c>
      <c r="X56" s="330" t="s">
        <v>426</v>
      </c>
      <c r="Y56" s="515">
        <v>1</v>
      </c>
      <c r="Z56" s="515">
        <v>1</v>
      </c>
      <c r="AA56" s="516"/>
      <c r="AB56" s="516"/>
      <c r="AC56" s="333" t="str">
        <f t="shared" si="2"/>
        <v>Sen Meta</v>
      </c>
      <c r="AD56" s="333" t="str">
        <f t="shared" si="2"/>
        <v>Sen Meta</v>
      </c>
      <c r="AF56" s="619"/>
      <c r="AG56" s="330">
        <v>23003</v>
      </c>
      <c r="AH56" s="330" t="s">
        <v>680</v>
      </c>
      <c r="AI56" s="330" t="s">
        <v>426</v>
      </c>
      <c r="AJ56" s="515">
        <v>1</v>
      </c>
      <c r="AK56" s="515">
        <v>1</v>
      </c>
      <c r="AL56" s="516"/>
      <c r="AM56" s="516"/>
      <c r="AN56" s="333" t="str">
        <f t="shared" si="3"/>
        <v>Sen Meta</v>
      </c>
      <c r="AO56" s="333" t="str">
        <f t="shared" si="3"/>
        <v>Sen Meta</v>
      </c>
    </row>
    <row r="57" spans="10:41" s="1" customFormat="1" ht="30" customHeight="1">
      <c r="J57" s="619"/>
      <c r="K57" s="330">
        <v>20724</v>
      </c>
      <c r="L57" s="330" t="s">
        <v>553</v>
      </c>
      <c r="M57" s="330" t="s">
        <v>426</v>
      </c>
      <c r="N57" s="331">
        <v>1</v>
      </c>
      <c r="O57" s="331">
        <v>0.73913043478260898</v>
      </c>
      <c r="P57" s="513"/>
      <c r="Q57" s="513"/>
      <c r="R57" s="333" t="str">
        <f t="shared" si="1"/>
        <v>Sen Meta</v>
      </c>
      <c r="S57" s="333" t="str">
        <f t="shared" si="1"/>
        <v>Sen Meta</v>
      </c>
      <c r="U57" s="619"/>
      <c r="V57" s="330">
        <v>21187</v>
      </c>
      <c r="W57" s="330" t="s">
        <v>681</v>
      </c>
      <c r="X57" s="330" t="s">
        <v>426</v>
      </c>
      <c r="Y57" s="515">
        <v>1</v>
      </c>
      <c r="Z57" s="515">
        <v>1</v>
      </c>
      <c r="AA57" s="516"/>
      <c r="AB57" s="516"/>
      <c r="AC57" s="333" t="str">
        <f t="shared" si="2"/>
        <v>Sen Meta</v>
      </c>
      <c r="AD57" s="333" t="str">
        <f t="shared" si="2"/>
        <v>Sen Meta</v>
      </c>
      <c r="AF57" s="619"/>
      <c r="AG57" s="330">
        <v>23004</v>
      </c>
      <c r="AH57" s="330" t="s">
        <v>682</v>
      </c>
      <c r="AI57" s="330" t="s">
        <v>426</v>
      </c>
      <c r="AJ57" s="515">
        <v>1</v>
      </c>
      <c r="AK57" s="515">
        <v>0.6</v>
      </c>
      <c r="AL57" s="516"/>
      <c r="AM57" s="516"/>
      <c r="AN57" s="333" t="str">
        <f t="shared" si="3"/>
        <v>Sen Meta</v>
      </c>
      <c r="AO57" s="333" t="str">
        <f t="shared" si="3"/>
        <v>Sen Meta</v>
      </c>
    </row>
    <row r="58" spans="10:41" s="1" customFormat="1" ht="30" customHeight="1">
      <c r="J58" s="619"/>
      <c r="K58" s="330">
        <v>20725</v>
      </c>
      <c r="L58" s="330" t="s">
        <v>683</v>
      </c>
      <c r="M58" s="330" t="s">
        <v>426</v>
      </c>
      <c r="N58" s="331">
        <v>0.58974358974358998</v>
      </c>
      <c r="O58" s="331">
        <v>0.58974358974358998</v>
      </c>
      <c r="P58" s="513"/>
      <c r="Q58" s="513"/>
      <c r="R58" s="333" t="str">
        <f t="shared" si="1"/>
        <v>Sen Meta</v>
      </c>
      <c r="S58" s="333" t="str">
        <f t="shared" si="1"/>
        <v>Sen Meta</v>
      </c>
      <c r="U58" s="619"/>
      <c r="V58" s="330">
        <v>21190</v>
      </c>
      <c r="W58" s="330" t="s">
        <v>684</v>
      </c>
      <c r="X58" s="330" t="s">
        <v>426</v>
      </c>
      <c r="Y58" s="515">
        <v>1</v>
      </c>
      <c r="Z58" s="515">
        <v>1</v>
      </c>
      <c r="AA58" s="516"/>
      <c r="AB58" s="516"/>
      <c r="AC58" s="333" t="str">
        <f t="shared" si="2"/>
        <v>Sen Meta</v>
      </c>
      <c r="AD58" s="333" t="str">
        <f t="shared" si="2"/>
        <v>Sen Meta</v>
      </c>
      <c r="AF58" s="619"/>
      <c r="AG58" s="330">
        <v>23005</v>
      </c>
      <c r="AH58" s="330" t="s">
        <v>685</v>
      </c>
      <c r="AI58" s="330" t="s">
        <v>426</v>
      </c>
      <c r="AJ58" s="515">
        <v>1</v>
      </c>
      <c r="AK58" s="515">
        <v>1</v>
      </c>
      <c r="AL58" s="516"/>
      <c r="AM58" s="516"/>
      <c r="AN58" s="333" t="str">
        <f t="shared" si="3"/>
        <v>Sen Meta</v>
      </c>
      <c r="AO58" s="333" t="str">
        <f t="shared" si="3"/>
        <v>Sen Meta</v>
      </c>
    </row>
    <row r="59" spans="10:41" s="1" customFormat="1" ht="30" customHeight="1">
      <c r="J59" s="619"/>
      <c r="K59" s="330">
        <v>20726</v>
      </c>
      <c r="L59" s="330" t="s">
        <v>450</v>
      </c>
      <c r="M59" s="330" t="s">
        <v>426</v>
      </c>
      <c r="N59" s="331">
        <v>0.7</v>
      </c>
      <c r="O59" s="331">
        <v>0.5</v>
      </c>
      <c r="P59" s="513"/>
      <c r="Q59" s="513"/>
      <c r="R59" s="333" t="str">
        <f t="shared" si="1"/>
        <v>Sen Meta</v>
      </c>
      <c r="S59" s="333" t="str">
        <f t="shared" si="1"/>
        <v>Sen Meta</v>
      </c>
      <c r="U59" s="619"/>
      <c r="V59" s="330">
        <v>21197</v>
      </c>
      <c r="W59" s="330" t="s">
        <v>686</v>
      </c>
      <c r="X59" s="330" t="s">
        <v>426</v>
      </c>
      <c r="Y59" s="515">
        <v>1</v>
      </c>
      <c r="Z59" s="515">
        <v>1</v>
      </c>
      <c r="AA59" s="516"/>
      <c r="AB59" s="516"/>
      <c r="AC59" s="333" t="str">
        <f t="shared" si="2"/>
        <v>Sen Meta</v>
      </c>
      <c r="AD59" s="333" t="str">
        <f t="shared" si="2"/>
        <v>Sen Meta</v>
      </c>
      <c r="AF59" s="619"/>
      <c r="AG59" s="330">
        <v>23006</v>
      </c>
      <c r="AH59" s="330" t="s">
        <v>687</v>
      </c>
      <c r="AI59" s="330" t="s">
        <v>426</v>
      </c>
      <c r="AJ59" s="515">
        <v>1</v>
      </c>
      <c r="AK59" s="515">
        <v>0.71428571428571397</v>
      </c>
      <c r="AL59" s="516"/>
      <c r="AM59" s="516"/>
      <c r="AN59" s="333" t="str">
        <f t="shared" si="3"/>
        <v>Sen Meta</v>
      </c>
      <c r="AO59" s="333" t="str">
        <f t="shared" si="3"/>
        <v>Sen Meta</v>
      </c>
    </row>
    <row r="60" spans="10:41" s="1" customFormat="1" ht="30" customHeight="1">
      <c r="J60" s="619"/>
      <c r="K60" s="330">
        <v>20727</v>
      </c>
      <c r="L60" s="330" t="s">
        <v>459</v>
      </c>
      <c r="M60" s="330" t="s">
        <v>426</v>
      </c>
      <c r="N60" s="331">
        <v>1</v>
      </c>
      <c r="O60" s="331">
        <v>0.875</v>
      </c>
      <c r="P60" s="513"/>
      <c r="Q60" s="513"/>
      <c r="R60" s="333" t="str">
        <f t="shared" si="1"/>
        <v>Sen Meta</v>
      </c>
      <c r="S60" s="333" t="str">
        <f t="shared" si="1"/>
        <v>Sen Meta</v>
      </c>
      <c r="U60" s="619"/>
      <c r="V60" s="330">
        <v>21198</v>
      </c>
      <c r="W60" s="330" t="s">
        <v>688</v>
      </c>
      <c r="X60" s="330" t="s">
        <v>426</v>
      </c>
      <c r="Y60" s="515">
        <v>1</v>
      </c>
      <c r="Z60" s="515">
        <v>0.75</v>
      </c>
      <c r="AA60" s="516"/>
      <c r="AB60" s="516"/>
      <c r="AC60" s="333" t="str">
        <f t="shared" si="2"/>
        <v>Sen Meta</v>
      </c>
      <c r="AD60" s="333" t="str">
        <f t="shared" si="2"/>
        <v>Sen Meta</v>
      </c>
      <c r="AF60" s="619"/>
      <c r="AG60" s="330">
        <v>23020</v>
      </c>
      <c r="AH60" s="330" t="s">
        <v>689</v>
      </c>
      <c r="AI60" s="330" t="s">
        <v>426</v>
      </c>
      <c r="AJ60" s="515">
        <v>1</v>
      </c>
      <c r="AK60" s="515">
        <v>1</v>
      </c>
      <c r="AL60" s="516"/>
      <c r="AM60" s="516"/>
      <c r="AN60" s="333" t="str">
        <f t="shared" si="3"/>
        <v>Sen Meta</v>
      </c>
      <c r="AO60" s="333" t="str">
        <f t="shared" si="3"/>
        <v>Sen Meta</v>
      </c>
    </row>
    <row r="61" spans="10:41" s="1" customFormat="1" ht="30" customHeight="1">
      <c r="J61" s="619"/>
      <c r="K61" s="330">
        <v>20728</v>
      </c>
      <c r="L61" s="330" t="s">
        <v>690</v>
      </c>
      <c r="M61" s="330" t="s">
        <v>426</v>
      </c>
      <c r="N61" s="331">
        <v>0.57142857142857095</v>
      </c>
      <c r="O61" s="331">
        <v>0.5</v>
      </c>
      <c r="P61" s="513"/>
      <c r="Q61" s="513"/>
      <c r="R61" s="333" t="str">
        <f t="shared" si="1"/>
        <v>Sen Meta</v>
      </c>
      <c r="S61" s="333" t="str">
        <f t="shared" si="1"/>
        <v>Sen Meta</v>
      </c>
      <c r="U61" s="619"/>
      <c r="V61" s="330">
        <v>21199</v>
      </c>
      <c r="W61" s="330" t="s">
        <v>636</v>
      </c>
      <c r="X61" s="330" t="s">
        <v>426</v>
      </c>
      <c r="Y61" s="515">
        <v>1</v>
      </c>
      <c r="Z61" s="515">
        <v>0.63636363636363602</v>
      </c>
      <c r="AA61" s="516"/>
      <c r="AB61" s="516"/>
      <c r="AC61" s="333" t="str">
        <f t="shared" si="2"/>
        <v>Sen Meta</v>
      </c>
      <c r="AD61" s="333" t="str">
        <f t="shared" si="2"/>
        <v>Sen Meta</v>
      </c>
      <c r="AF61" s="619"/>
      <c r="AG61" s="330">
        <v>23021</v>
      </c>
      <c r="AH61" s="330" t="s">
        <v>691</v>
      </c>
      <c r="AI61" s="330" t="s">
        <v>426</v>
      </c>
      <c r="AJ61" s="515">
        <v>1</v>
      </c>
      <c r="AK61" s="515">
        <v>0.75</v>
      </c>
      <c r="AL61" s="516"/>
      <c r="AM61" s="516"/>
      <c r="AN61" s="333" t="str">
        <f t="shared" si="3"/>
        <v>Sen Meta</v>
      </c>
      <c r="AO61" s="333" t="str">
        <f t="shared" si="3"/>
        <v>Sen Meta</v>
      </c>
    </row>
    <row r="62" spans="10:41" s="1" customFormat="1" ht="30" customHeight="1">
      <c r="J62" s="619"/>
      <c r="K62" s="330">
        <v>20729</v>
      </c>
      <c r="L62" s="330" t="s">
        <v>441</v>
      </c>
      <c r="M62" s="330" t="s">
        <v>426</v>
      </c>
      <c r="N62" s="331">
        <v>0.46666666666666701</v>
      </c>
      <c r="O62" s="331">
        <v>0.381818181818182</v>
      </c>
      <c r="P62" s="513"/>
      <c r="Q62" s="513"/>
      <c r="R62" s="333" t="str">
        <f t="shared" si="1"/>
        <v>Sen Meta</v>
      </c>
      <c r="S62" s="333" t="str">
        <f t="shared" si="1"/>
        <v>Sen Meta</v>
      </c>
      <c r="U62" s="619" t="s">
        <v>692</v>
      </c>
      <c r="V62" s="330">
        <v>21046</v>
      </c>
      <c r="W62" s="330" t="s">
        <v>428</v>
      </c>
      <c r="X62" s="330" t="s">
        <v>426</v>
      </c>
      <c r="Y62" s="515">
        <v>0.92063492063492103</v>
      </c>
      <c r="Z62" s="515">
        <v>0.84057971014492805</v>
      </c>
      <c r="AA62" s="516"/>
      <c r="AB62" s="516"/>
      <c r="AC62" s="333" t="str">
        <f t="shared" si="2"/>
        <v>Sen Meta</v>
      </c>
      <c r="AD62" s="333" t="str">
        <f t="shared" si="2"/>
        <v>Sen Meta</v>
      </c>
      <c r="AF62" s="619"/>
      <c r="AG62" s="330">
        <v>23022</v>
      </c>
      <c r="AH62" s="330" t="s">
        <v>693</v>
      </c>
      <c r="AI62" s="330" t="s">
        <v>426</v>
      </c>
      <c r="AJ62" s="515">
        <v>1</v>
      </c>
      <c r="AK62" s="515">
        <v>1</v>
      </c>
      <c r="AL62" s="516"/>
      <c r="AM62" s="516"/>
      <c r="AN62" s="333" t="str">
        <f t="shared" si="3"/>
        <v>Sen Meta</v>
      </c>
      <c r="AO62" s="333" t="str">
        <f t="shared" si="3"/>
        <v>Sen Meta</v>
      </c>
    </row>
    <row r="63" spans="10:41" s="1" customFormat="1" ht="30" customHeight="1">
      <c r="J63" s="619"/>
      <c r="K63" s="330">
        <v>20730</v>
      </c>
      <c r="L63" s="330" t="s">
        <v>694</v>
      </c>
      <c r="M63" s="330" t="s">
        <v>426</v>
      </c>
      <c r="N63" s="331">
        <v>0.69047619047619102</v>
      </c>
      <c r="O63" s="331">
        <v>0.64444444444444504</v>
      </c>
      <c r="P63" s="513"/>
      <c r="Q63" s="513"/>
      <c r="R63" s="333" t="str">
        <f t="shared" si="1"/>
        <v>Sen Meta</v>
      </c>
      <c r="S63" s="333" t="str">
        <f t="shared" si="1"/>
        <v>Sen Meta</v>
      </c>
      <c r="U63" s="619"/>
      <c r="V63" s="330">
        <v>21047</v>
      </c>
      <c r="W63" s="330" t="s">
        <v>695</v>
      </c>
      <c r="X63" s="330" t="s">
        <v>426</v>
      </c>
      <c r="Y63" s="515">
        <v>0.56338028169014098</v>
      </c>
      <c r="Z63" s="515">
        <v>0.51948051948051899</v>
      </c>
      <c r="AA63" s="516"/>
      <c r="AB63" s="516"/>
      <c r="AC63" s="333" t="str">
        <f t="shared" si="2"/>
        <v>Sen Meta</v>
      </c>
      <c r="AD63" s="333" t="str">
        <f t="shared" si="2"/>
        <v>Sen Meta</v>
      </c>
      <c r="AF63" s="619"/>
      <c r="AG63" s="330">
        <v>23023</v>
      </c>
      <c r="AH63" s="330" t="s">
        <v>696</v>
      </c>
      <c r="AI63" s="330" t="s">
        <v>426</v>
      </c>
      <c r="AJ63" s="515">
        <v>1</v>
      </c>
      <c r="AK63" s="515">
        <v>1</v>
      </c>
      <c r="AL63" s="516"/>
      <c r="AM63" s="516"/>
      <c r="AN63" s="333" t="str">
        <f t="shared" si="3"/>
        <v>Sen Meta</v>
      </c>
      <c r="AO63" s="333" t="str">
        <f t="shared" si="3"/>
        <v>Sen Meta</v>
      </c>
    </row>
    <row r="64" spans="10:41" s="1" customFormat="1" ht="30" customHeight="1">
      <c r="J64" s="619"/>
      <c r="K64" s="330">
        <v>20731</v>
      </c>
      <c r="L64" s="330" t="s">
        <v>697</v>
      </c>
      <c r="M64" s="330" t="s">
        <v>426</v>
      </c>
      <c r="N64" s="331">
        <v>0.91666666666666696</v>
      </c>
      <c r="O64" s="331">
        <v>0.84615384615384603</v>
      </c>
      <c r="P64" s="513"/>
      <c r="Q64" s="513"/>
      <c r="R64" s="333" t="str">
        <f t="shared" si="1"/>
        <v>Sen Meta</v>
      </c>
      <c r="S64" s="333" t="str">
        <f t="shared" si="1"/>
        <v>Sen Meta</v>
      </c>
      <c r="U64" s="619"/>
      <c r="V64" s="330">
        <v>21050</v>
      </c>
      <c r="W64" s="330" t="s">
        <v>698</v>
      </c>
      <c r="X64" s="330" t="s">
        <v>426</v>
      </c>
      <c r="Y64" s="515">
        <v>0.96666666666666701</v>
      </c>
      <c r="Z64" s="515">
        <v>0.64444444444444504</v>
      </c>
      <c r="AA64" s="516"/>
      <c r="AB64" s="516"/>
      <c r="AC64" s="333" t="str">
        <f t="shared" si="2"/>
        <v>Sen Meta</v>
      </c>
      <c r="AD64" s="333" t="str">
        <f t="shared" si="2"/>
        <v>Sen Meta</v>
      </c>
      <c r="AF64" s="619"/>
      <c r="AG64" s="330">
        <v>23024</v>
      </c>
      <c r="AH64" s="330" t="s">
        <v>699</v>
      </c>
      <c r="AI64" s="330" t="s">
        <v>426</v>
      </c>
      <c r="AJ64" s="515">
        <v>1</v>
      </c>
      <c r="AK64" s="515">
        <v>0.66666666666666696</v>
      </c>
      <c r="AL64" s="516"/>
      <c r="AM64" s="516"/>
      <c r="AN64" s="333" t="str">
        <f t="shared" si="3"/>
        <v>Sen Meta</v>
      </c>
      <c r="AO64" s="333" t="str">
        <f t="shared" si="3"/>
        <v>Sen Meta</v>
      </c>
    </row>
    <row r="65" spans="10:41" s="1" customFormat="1" ht="30" customHeight="1">
      <c r="J65" s="619"/>
      <c r="K65" s="330">
        <v>20732</v>
      </c>
      <c r="L65" s="330" t="s">
        <v>477</v>
      </c>
      <c r="M65" s="330" t="s">
        <v>426</v>
      </c>
      <c r="N65" s="331">
        <v>0.75</v>
      </c>
      <c r="O65" s="331">
        <v>0.6</v>
      </c>
      <c r="P65" s="513"/>
      <c r="Q65" s="513"/>
      <c r="R65" s="333" t="str">
        <f t="shared" si="1"/>
        <v>Sen Meta</v>
      </c>
      <c r="S65" s="333" t="str">
        <f t="shared" si="1"/>
        <v>Sen Meta</v>
      </c>
      <c r="U65" s="619"/>
      <c r="V65" s="330">
        <v>21051</v>
      </c>
      <c r="W65" s="330" t="s">
        <v>460</v>
      </c>
      <c r="X65" s="330" t="s">
        <v>426</v>
      </c>
      <c r="Y65" s="515">
        <v>0.66666666666666696</v>
      </c>
      <c r="Z65" s="515">
        <v>0.625</v>
      </c>
      <c r="AA65" s="516"/>
      <c r="AB65" s="516"/>
      <c r="AC65" s="333" t="str">
        <f t="shared" si="2"/>
        <v>Sen Meta</v>
      </c>
      <c r="AD65" s="333" t="str">
        <f t="shared" si="2"/>
        <v>Sen Meta</v>
      </c>
      <c r="AF65" s="619"/>
      <c r="AG65" s="330">
        <v>23025</v>
      </c>
      <c r="AH65" s="330" t="s">
        <v>700</v>
      </c>
      <c r="AI65" s="330" t="s">
        <v>426</v>
      </c>
      <c r="AJ65" s="515">
        <v>1</v>
      </c>
      <c r="AK65" s="515">
        <v>0.66666666666666696</v>
      </c>
      <c r="AL65" s="516"/>
      <c r="AM65" s="516"/>
      <c r="AN65" s="333" t="str">
        <f t="shared" si="3"/>
        <v>Sen Meta</v>
      </c>
      <c r="AO65" s="333" t="str">
        <f t="shared" si="3"/>
        <v>Sen Meta</v>
      </c>
    </row>
    <row r="66" spans="10:41" s="1" customFormat="1" ht="30" customHeight="1">
      <c r="J66" s="619"/>
      <c r="K66" s="330">
        <v>20733</v>
      </c>
      <c r="L66" s="330" t="s">
        <v>486</v>
      </c>
      <c r="M66" s="330" t="s">
        <v>426</v>
      </c>
      <c r="N66" s="331">
        <v>0.71428571428571397</v>
      </c>
      <c r="O66" s="331">
        <v>0.71428571428571397</v>
      </c>
      <c r="P66" s="513"/>
      <c r="Q66" s="513"/>
      <c r="R66" s="333" t="str">
        <f t="shared" si="1"/>
        <v>Sen Meta</v>
      </c>
      <c r="S66" s="333" t="str">
        <f t="shared" si="1"/>
        <v>Sen Meta</v>
      </c>
      <c r="U66" s="619"/>
      <c r="V66" s="330">
        <v>21052</v>
      </c>
      <c r="W66" s="330" t="s">
        <v>469</v>
      </c>
      <c r="X66" s="330" t="s">
        <v>426</v>
      </c>
      <c r="Y66" s="515">
        <v>0.89473684210526305</v>
      </c>
      <c r="Z66" s="515">
        <v>0.73913043478260898</v>
      </c>
      <c r="AA66" s="516"/>
      <c r="AB66" s="516"/>
      <c r="AC66" s="333" t="str">
        <f t="shared" si="2"/>
        <v>Sen Meta</v>
      </c>
      <c r="AD66" s="333" t="str">
        <f t="shared" si="2"/>
        <v>Sen Meta</v>
      </c>
      <c r="AF66" s="619"/>
      <c r="AG66" s="330">
        <v>23026</v>
      </c>
      <c r="AH66" s="330" t="s">
        <v>701</v>
      </c>
      <c r="AI66" s="330" t="s">
        <v>426</v>
      </c>
      <c r="AJ66" s="515">
        <v>1</v>
      </c>
      <c r="AK66" s="515">
        <v>1</v>
      </c>
      <c r="AL66" s="516"/>
      <c r="AM66" s="516"/>
      <c r="AN66" s="333" t="str">
        <f t="shared" si="3"/>
        <v>Sen Meta</v>
      </c>
      <c r="AO66" s="333" t="str">
        <f t="shared" si="3"/>
        <v>Sen Meta</v>
      </c>
    </row>
    <row r="67" spans="10:41" s="1" customFormat="1" ht="30" customHeight="1">
      <c r="J67" s="619"/>
      <c r="K67" s="330">
        <v>20734</v>
      </c>
      <c r="L67" s="330" t="s">
        <v>702</v>
      </c>
      <c r="M67" s="330" t="s">
        <v>426</v>
      </c>
      <c r="N67" s="331">
        <v>1</v>
      </c>
      <c r="O67" s="331">
        <v>0.75</v>
      </c>
      <c r="P67" s="513"/>
      <c r="Q67" s="513"/>
      <c r="R67" s="333" t="str">
        <f t="shared" si="1"/>
        <v>Sen Meta</v>
      </c>
      <c r="S67" s="333" t="str">
        <f t="shared" si="1"/>
        <v>Sen Meta</v>
      </c>
      <c r="U67" s="619"/>
      <c r="V67" s="330">
        <v>21053</v>
      </c>
      <c r="W67" s="330" t="s">
        <v>478</v>
      </c>
      <c r="X67" s="330" t="s">
        <v>426</v>
      </c>
      <c r="Y67" s="515">
        <v>0.984375</v>
      </c>
      <c r="Z67" s="515">
        <v>0.9</v>
      </c>
      <c r="AA67" s="516"/>
      <c r="AB67" s="516"/>
      <c r="AC67" s="333" t="str">
        <f t="shared" si="2"/>
        <v>Sen Meta</v>
      </c>
      <c r="AD67" s="333" t="str">
        <f t="shared" si="2"/>
        <v>Sen Meta</v>
      </c>
    </row>
    <row r="68" spans="10:41" s="1" customFormat="1" ht="30" customHeight="1">
      <c r="J68" s="619"/>
      <c r="K68" s="330">
        <v>20735</v>
      </c>
      <c r="L68" s="330" t="s">
        <v>557</v>
      </c>
      <c r="M68" s="330" t="s">
        <v>426</v>
      </c>
      <c r="N68" s="331">
        <v>0.94117647058823495</v>
      </c>
      <c r="O68" s="331">
        <v>0.72727272727272696</v>
      </c>
      <c r="P68" s="513"/>
      <c r="Q68" s="513"/>
      <c r="R68" s="333" t="str">
        <f t="shared" si="1"/>
        <v>Sen Meta</v>
      </c>
      <c r="S68" s="333" t="str">
        <f t="shared" si="1"/>
        <v>Sen Meta</v>
      </c>
      <c r="U68" s="619"/>
      <c r="V68" s="330">
        <v>21054</v>
      </c>
      <c r="W68" s="330" t="s">
        <v>487</v>
      </c>
      <c r="X68" s="330" t="s">
        <v>426</v>
      </c>
      <c r="Y68" s="515">
        <v>0.677966101694915</v>
      </c>
      <c r="Z68" s="515">
        <v>0.57142857142857095</v>
      </c>
      <c r="AA68" s="516"/>
      <c r="AB68" s="516"/>
      <c r="AC68" s="333" t="str">
        <f t="shared" si="2"/>
        <v>Sen Meta</v>
      </c>
      <c r="AD68" s="333" t="str">
        <f t="shared" si="2"/>
        <v>Sen Meta</v>
      </c>
    </row>
    <row r="69" spans="10:41" s="1" customFormat="1" ht="30" customHeight="1">
      <c r="J69" s="619"/>
      <c r="K69" s="330">
        <v>20736</v>
      </c>
      <c r="L69" s="330" t="s">
        <v>563</v>
      </c>
      <c r="M69" s="330" t="s">
        <v>426</v>
      </c>
      <c r="N69" s="331">
        <v>0.9</v>
      </c>
      <c r="O69" s="331">
        <v>0.75</v>
      </c>
      <c r="P69" s="513"/>
      <c r="Q69" s="513"/>
      <c r="R69" s="333" t="str">
        <f t="shared" si="1"/>
        <v>Sen Meta</v>
      </c>
      <c r="S69" s="333" t="str">
        <f t="shared" si="1"/>
        <v>Sen Meta</v>
      </c>
      <c r="U69" s="619"/>
      <c r="V69" s="330">
        <v>21056</v>
      </c>
      <c r="W69" s="330" t="s">
        <v>703</v>
      </c>
      <c r="X69" s="330" t="s">
        <v>426</v>
      </c>
      <c r="Y69" s="515">
        <v>0.66129032258064502</v>
      </c>
      <c r="Z69" s="515">
        <v>0.58571428571428596</v>
      </c>
      <c r="AA69" s="516"/>
      <c r="AB69" s="516"/>
      <c r="AC69" s="333" t="str">
        <f t="shared" si="2"/>
        <v>Sen Meta</v>
      </c>
      <c r="AD69" s="333" t="str">
        <f t="shared" si="2"/>
        <v>Sen Meta</v>
      </c>
    </row>
    <row r="70" spans="10:41" s="1" customFormat="1" ht="30" customHeight="1">
      <c r="J70" s="619"/>
      <c r="K70" s="330">
        <v>20737</v>
      </c>
      <c r="L70" s="330" t="s">
        <v>587</v>
      </c>
      <c r="M70" s="330" t="s">
        <v>426</v>
      </c>
      <c r="N70" s="331">
        <v>1</v>
      </c>
      <c r="O70" s="331">
        <v>0.66666666666666696</v>
      </c>
      <c r="P70" s="513"/>
      <c r="Q70" s="513"/>
      <c r="R70" s="333" t="str">
        <f t="shared" ref="R70:S84" si="8">+IF(COUNTA(N70)=0,"----",IF(COUNTA(P70)=0,"Sen Meta",IF(N70&gt;=P70,"SI","NON")))</f>
        <v>Sen Meta</v>
      </c>
      <c r="S70" s="333" t="str">
        <f t="shared" si="8"/>
        <v>Sen Meta</v>
      </c>
      <c r="U70" s="619"/>
      <c r="V70" s="330">
        <v>21059</v>
      </c>
      <c r="W70" s="330" t="s">
        <v>704</v>
      </c>
      <c r="X70" s="330" t="s">
        <v>426</v>
      </c>
      <c r="Y70" s="515">
        <v>0.86206896551724099</v>
      </c>
      <c r="Z70" s="515">
        <v>0.581395348837209</v>
      </c>
      <c r="AA70" s="516"/>
      <c r="AB70" s="516"/>
      <c r="AC70" s="333" t="str">
        <f t="shared" ref="AC70:AD133" si="9">+IF(COUNTA(Y70)=0,"----",IF(COUNTA(AA70)=0,"Sen Meta",IF(Y70&gt;=AA70,"SI","NON")))</f>
        <v>Sen Meta</v>
      </c>
      <c r="AD70" s="333" t="str">
        <f t="shared" si="9"/>
        <v>Sen Meta</v>
      </c>
    </row>
    <row r="71" spans="10:41" s="1" customFormat="1" ht="30" customHeight="1">
      <c r="J71" s="619"/>
      <c r="K71" s="330">
        <v>20738</v>
      </c>
      <c r="L71" s="330" t="s">
        <v>591</v>
      </c>
      <c r="M71" s="330" t="s">
        <v>426</v>
      </c>
      <c r="N71" s="331">
        <v>0.64285714285714302</v>
      </c>
      <c r="O71" s="331">
        <v>0.5625</v>
      </c>
      <c r="P71" s="513"/>
      <c r="Q71" s="513"/>
      <c r="R71" s="333" t="str">
        <f t="shared" si="8"/>
        <v>Sen Meta</v>
      </c>
      <c r="S71" s="333" t="str">
        <f t="shared" si="8"/>
        <v>Sen Meta</v>
      </c>
      <c r="U71" s="619"/>
      <c r="V71" s="330">
        <v>21060</v>
      </c>
      <c r="W71" s="330" t="s">
        <v>705</v>
      </c>
      <c r="X71" s="330" t="s">
        <v>426</v>
      </c>
      <c r="Y71" s="515">
        <v>0.64285714285714302</v>
      </c>
      <c r="Z71" s="515">
        <v>0.52941176470588203</v>
      </c>
      <c r="AA71" s="516"/>
      <c r="AB71" s="516"/>
      <c r="AC71" s="333" t="str">
        <f t="shared" si="9"/>
        <v>Sen Meta</v>
      </c>
      <c r="AD71" s="333" t="str">
        <f t="shared" si="9"/>
        <v>Sen Meta</v>
      </c>
    </row>
    <row r="72" spans="10:41" s="1" customFormat="1" ht="30" customHeight="1">
      <c r="J72" s="619"/>
      <c r="K72" s="330">
        <v>20739</v>
      </c>
      <c r="L72" s="330" t="s">
        <v>615</v>
      </c>
      <c r="M72" s="330" t="s">
        <v>426</v>
      </c>
      <c r="N72" s="331">
        <v>0.80555555555555602</v>
      </c>
      <c r="O72" s="331">
        <v>0.69047619047619102</v>
      </c>
      <c r="P72" s="513"/>
      <c r="Q72" s="513"/>
      <c r="R72" s="333" t="str">
        <f t="shared" si="8"/>
        <v>Sen Meta</v>
      </c>
      <c r="S72" s="333" t="str">
        <f t="shared" si="8"/>
        <v>Sen Meta</v>
      </c>
      <c r="U72" s="619"/>
      <c r="V72" s="330">
        <v>21061</v>
      </c>
      <c r="W72" s="330" t="s">
        <v>508</v>
      </c>
      <c r="X72" s="330" t="s">
        <v>426</v>
      </c>
      <c r="Y72" s="515">
        <v>1</v>
      </c>
      <c r="Z72" s="515">
        <v>0.72727272727272696</v>
      </c>
      <c r="AA72" s="516"/>
      <c r="AB72" s="516"/>
      <c r="AC72" s="333" t="str">
        <f t="shared" si="9"/>
        <v>Sen Meta</v>
      </c>
      <c r="AD72" s="333" t="str">
        <f t="shared" si="9"/>
        <v>Sen Meta</v>
      </c>
    </row>
    <row r="73" spans="10:41" s="1" customFormat="1" ht="30" customHeight="1">
      <c r="J73" s="619"/>
      <c r="K73" s="330">
        <v>20740</v>
      </c>
      <c r="L73" s="330" t="s">
        <v>507</v>
      </c>
      <c r="M73" s="330" t="s">
        <v>426</v>
      </c>
      <c r="N73" s="331">
        <v>0.72499999999999998</v>
      </c>
      <c r="O73" s="331">
        <v>0.65909090909090895</v>
      </c>
      <c r="P73" s="513"/>
      <c r="Q73" s="513"/>
      <c r="R73" s="333" t="str">
        <f t="shared" si="8"/>
        <v>Sen Meta</v>
      </c>
      <c r="S73" s="333" t="str">
        <f t="shared" si="8"/>
        <v>Sen Meta</v>
      </c>
      <c r="U73" s="619"/>
      <c r="V73" s="330">
        <v>21062</v>
      </c>
      <c r="W73" s="330" t="s">
        <v>515</v>
      </c>
      <c r="X73" s="330" t="s">
        <v>426</v>
      </c>
      <c r="Y73" s="515">
        <v>0.81967213114754101</v>
      </c>
      <c r="Z73" s="515">
        <v>0.69444444444444398</v>
      </c>
      <c r="AA73" s="516"/>
      <c r="AB73" s="516"/>
      <c r="AC73" s="333" t="str">
        <f t="shared" si="9"/>
        <v>Sen Meta</v>
      </c>
      <c r="AD73" s="333" t="str">
        <f t="shared" si="9"/>
        <v>Sen Meta</v>
      </c>
    </row>
    <row r="74" spans="10:41" s="1" customFormat="1" ht="30" customHeight="1">
      <c r="J74" s="619"/>
      <c r="K74" s="330">
        <v>20741</v>
      </c>
      <c r="L74" s="330" t="s">
        <v>539</v>
      </c>
      <c r="M74" s="330" t="s">
        <v>426</v>
      </c>
      <c r="N74" s="331">
        <v>0.48</v>
      </c>
      <c r="O74" s="331">
        <v>0.42857142857142899</v>
      </c>
      <c r="P74" s="513"/>
      <c r="Q74" s="513"/>
      <c r="R74" s="333" t="str">
        <f t="shared" si="8"/>
        <v>Sen Meta</v>
      </c>
      <c r="S74" s="333" t="str">
        <f t="shared" si="8"/>
        <v>Sen Meta</v>
      </c>
      <c r="U74" s="619"/>
      <c r="V74" s="330">
        <v>21063</v>
      </c>
      <c r="W74" s="330" t="s">
        <v>522</v>
      </c>
      <c r="X74" s="330" t="s">
        <v>426</v>
      </c>
      <c r="Y74" s="515">
        <v>0.82539682539682502</v>
      </c>
      <c r="Z74" s="515">
        <v>0.71232876712328796</v>
      </c>
      <c r="AA74" s="516"/>
      <c r="AB74" s="516"/>
      <c r="AC74" s="333" t="str">
        <f t="shared" si="9"/>
        <v>Sen Meta</v>
      </c>
      <c r="AD74" s="333" t="str">
        <f t="shared" si="9"/>
        <v>Sen Meta</v>
      </c>
    </row>
    <row r="75" spans="10:41" s="1" customFormat="1" ht="30" customHeight="1">
      <c r="J75" s="619"/>
      <c r="K75" s="330">
        <v>20742</v>
      </c>
      <c r="L75" s="330" t="s">
        <v>545</v>
      </c>
      <c r="M75" s="330" t="s">
        <v>426</v>
      </c>
      <c r="N75" s="331">
        <v>1</v>
      </c>
      <c r="O75" s="331">
        <v>0.85714285714285698</v>
      </c>
      <c r="P75" s="513"/>
      <c r="Q75" s="513"/>
      <c r="R75" s="333" t="str">
        <f t="shared" si="8"/>
        <v>Sen Meta</v>
      </c>
      <c r="S75" s="333" t="str">
        <f t="shared" si="8"/>
        <v>Sen Meta</v>
      </c>
      <c r="U75" s="619"/>
      <c r="V75" s="330">
        <v>21065</v>
      </c>
      <c r="W75" s="330" t="s">
        <v>528</v>
      </c>
      <c r="X75" s="330" t="s">
        <v>426</v>
      </c>
      <c r="Y75" s="515">
        <v>0.96226415094339601</v>
      </c>
      <c r="Z75" s="515">
        <v>0.91071428571428603</v>
      </c>
      <c r="AA75" s="516"/>
      <c r="AB75" s="516"/>
      <c r="AC75" s="333" t="str">
        <f t="shared" si="9"/>
        <v>Sen Meta</v>
      </c>
      <c r="AD75" s="333" t="str">
        <f t="shared" si="9"/>
        <v>Sen Meta</v>
      </c>
    </row>
    <row r="76" spans="10:41" s="1" customFormat="1" ht="30" customHeight="1">
      <c r="J76" s="619"/>
      <c r="K76" s="330">
        <v>20743</v>
      </c>
      <c r="L76" s="330" t="s">
        <v>706</v>
      </c>
      <c r="M76" s="330" t="s">
        <v>426</v>
      </c>
      <c r="N76" s="331">
        <v>1</v>
      </c>
      <c r="O76" s="331">
        <v>1</v>
      </c>
      <c r="P76" s="513"/>
      <c r="Q76" s="513"/>
      <c r="R76" s="333" t="str">
        <f t="shared" si="8"/>
        <v>Sen Meta</v>
      </c>
      <c r="S76" s="333" t="str">
        <f t="shared" si="8"/>
        <v>Sen Meta</v>
      </c>
      <c r="U76" s="619"/>
      <c r="V76" s="330">
        <v>21066</v>
      </c>
      <c r="W76" s="330" t="s">
        <v>707</v>
      </c>
      <c r="X76" s="330" t="s">
        <v>426</v>
      </c>
      <c r="Y76" s="515">
        <v>0.96226415094339601</v>
      </c>
      <c r="Z76" s="515">
        <v>0.94444444444444398</v>
      </c>
      <c r="AA76" s="516"/>
      <c r="AB76" s="516"/>
      <c r="AC76" s="333" t="str">
        <f t="shared" si="9"/>
        <v>Sen Meta</v>
      </c>
      <c r="AD76" s="333" t="str">
        <f t="shared" si="9"/>
        <v>Sen Meta</v>
      </c>
    </row>
    <row r="77" spans="10:41" s="1" customFormat="1" ht="30" customHeight="1">
      <c r="J77" s="619"/>
      <c r="K77" s="330">
        <v>20744</v>
      </c>
      <c r="L77" s="330" t="s">
        <v>468</v>
      </c>
      <c r="M77" s="330" t="s">
        <v>426</v>
      </c>
      <c r="N77" s="331">
        <v>0.91891891891891897</v>
      </c>
      <c r="O77" s="331">
        <v>0.91891891891891897</v>
      </c>
      <c r="P77" s="513"/>
      <c r="Q77" s="513"/>
      <c r="R77" s="333" t="str">
        <f t="shared" si="8"/>
        <v>Sen Meta</v>
      </c>
      <c r="S77" s="333" t="str">
        <f t="shared" si="8"/>
        <v>Sen Meta</v>
      </c>
      <c r="U77" s="619"/>
      <c r="V77" s="330">
        <v>21069</v>
      </c>
      <c r="W77" s="330" t="s">
        <v>708</v>
      </c>
      <c r="X77" s="330" t="s">
        <v>426</v>
      </c>
      <c r="Y77" s="515">
        <v>1</v>
      </c>
      <c r="Z77" s="515">
        <v>0.9375</v>
      </c>
      <c r="AA77" s="516"/>
      <c r="AB77" s="516"/>
      <c r="AC77" s="333" t="str">
        <f t="shared" si="9"/>
        <v>Sen Meta</v>
      </c>
      <c r="AD77" s="333" t="str">
        <f t="shared" si="9"/>
        <v>Sen Meta</v>
      </c>
    </row>
    <row r="78" spans="10:41" s="1" customFormat="1" ht="30" customHeight="1">
      <c r="J78" s="619"/>
      <c r="K78" s="330">
        <v>20745</v>
      </c>
      <c r="L78" s="330" t="s">
        <v>709</v>
      </c>
      <c r="M78" s="330" t="s">
        <v>426</v>
      </c>
      <c r="N78" s="331">
        <v>0.86111111111111105</v>
      </c>
      <c r="O78" s="331">
        <v>0.81578947368421095</v>
      </c>
      <c r="P78" s="513"/>
      <c r="Q78" s="513"/>
      <c r="R78" s="333" t="str">
        <f t="shared" si="8"/>
        <v>Sen Meta</v>
      </c>
      <c r="S78" s="333" t="str">
        <f t="shared" si="8"/>
        <v>Sen Meta</v>
      </c>
      <c r="U78" s="619"/>
      <c r="V78" s="330">
        <v>21070</v>
      </c>
      <c r="W78" s="330" t="s">
        <v>546</v>
      </c>
      <c r="X78" s="330" t="s">
        <v>426</v>
      </c>
      <c r="Y78" s="515">
        <v>1</v>
      </c>
      <c r="Z78" s="515">
        <v>0.952380952380952</v>
      </c>
      <c r="AA78" s="516"/>
      <c r="AB78" s="516"/>
      <c r="AC78" s="333" t="str">
        <f t="shared" si="9"/>
        <v>Sen Meta</v>
      </c>
      <c r="AD78" s="333" t="str">
        <f t="shared" si="9"/>
        <v>Sen Meta</v>
      </c>
    </row>
    <row r="79" spans="10:41" s="1" customFormat="1" ht="30" customHeight="1">
      <c r="J79" s="619"/>
      <c r="K79" s="330">
        <v>20746</v>
      </c>
      <c r="L79" s="330" t="s">
        <v>514</v>
      </c>
      <c r="M79" s="330" t="s">
        <v>426</v>
      </c>
      <c r="N79" s="331">
        <v>1</v>
      </c>
      <c r="O79" s="331">
        <v>0.9</v>
      </c>
      <c r="P79" s="513"/>
      <c r="Q79" s="513"/>
      <c r="R79" s="333" t="str">
        <f t="shared" si="8"/>
        <v>Sen Meta</v>
      </c>
      <c r="S79" s="333" t="str">
        <f t="shared" si="8"/>
        <v>Sen Meta</v>
      </c>
      <c r="U79" s="619"/>
      <c r="V79" s="330">
        <v>21071</v>
      </c>
      <c r="W79" s="330" t="s">
        <v>552</v>
      </c>
      <c r="X79" s="330" t="s">
        <v>426</v>
      </c>
      <c r="Y79" s="515">
        <v>0.85714285714285698</v>
      </c>
      <c r="Z79" s="515">
        <v>0.85714285714285698</v>
      </c>
      <c r="AA79" s="516"/>
      <c r="AB79" s="516"/>
      <c r="AC79" s="333" t="str">
        <f t="shared" si="9"/>
        <v>Sen Meta</v>
      </c>
      <c r="AD79" s="333" t="str">
        <f t="shared" si="9"/>
        <v>Sen Meta</v>
      </c>
    </row>
    <row r="80" spans="10:41" s="1" customFormat="1" ht="30" customHeight="1">
      <c r="J80" s="619"/>
      <c r="K80" s="330">
        <v>20747</v>
      </c>
      <c r="L80" s="330" t="s">
        <v>710</v>
      </c>
      <c r="M80" s="330" t="s">
        <v>426</v>
      </c>
      <c r="N80" s="331">
        <v>1</v>
      </c>
      <c r="O80" s="331">
        <v>0.92857142857142905</v>
      </c>
      <c r="P80" s="513"/>
      <c r="Q80" s="513"/>
      <c r="R80" s="333" t="str">
        <f t="shared" si="8"/>
        <v>Sen Meta</v>
      </c>
      <c r="S80" s="333" t="str">
        <f t="shared" si="8"/>
        <v>Sen Meta</v>
      </c>
      <c r="U80" s="619"/>
      <c r="V80" s="330">
        <v>21073</v>
      </c>
      <c r="W80" s="330" t="s">
        <v>711</v>
      </c>
      <c r="X80" s="330" t="s">
        <v>426</v>
      </c>
      <c r="Y80" s="515">
        <v>0.96551724137931005</v>
      </c>
      <c r="Z80" s="515">
        <v>0.91803278688524603</v>
      </c>
      <c r="AA80" s="516"/>
      <c r="AB80" s="516"/>
      <c r="AC80" s="333" t="str">
        <f t="shared" si="9"/>
        <v>Sen Meta</v>
      </c>
      <c r="AD80" s="333" t="str">
        <f t="shared" si="9"/>
        <v>Sen Meta</v>
      </c>
    </row>
    <row r="81" spans="10:30" s="1" customFormat="1" ht="30" customHeight="1">
      <c r="J81" s="619"/>
      <c r="K81" s="330">
        <v>20748</v>
      </c>
      <c r="L81" s="330" t="s">
        <v>712</v>
      </c>
      <c r="M81" s="330" t="s">
        <v>426</v>
      </c>
      <c r="N81" s="331">
        <v>0.92307692307692302</v>
      </c>
      <c r="O81" s="331">
        <v>0.8</v>
      </c>
      <c r="P81" s="513"/>
      <c r="Q81" s="513"/>
      <c r="R81" s="333" t="str">
        <f t="shared" si="8"/>
        <v>Sen Meta</v>
      </c>
      <c r="S81" s="333" t="str">
        <f t="shared" si="8"/>
        <v>Sen Meta</v>
      </c>
      <c r="U81" s="619"/>
      <c r="V81" s="330">
        <v>21076</v>
      </c>
      <c r="W81" s="330" t="s">
        <v>564</v>
      </c>
      <c r="X81" s="330" t="s">
        <v>426</v>
      </c>
      <c r="Y81" s="515">
        <v>0.98113207547169801</v>
      </c>
      <c r="Z81" s="515">
        <v>0.89655172413793105</v>
      </c>
      <c r="AA81" s="516"/>
      <c r="AB81" s="516"/>
      <c r="AC81" s="333" t="str">
        <f t="shared" si="9"/>
        <v>Sen Meta</v>
      </c>
      <c r="AD81" s="333" t="str">
        <f t="shared" si="9"/>
        <v>Sen Meta</v>
      </c>
    </row>
    <row r="82" spans="10:30" s="1" customFormat="1" ht="30" customHeight="1">
      <c r="J82" s="619"/>
      <c r="K82" s="330">
        <v>20749</v>
      </c>
      <c r="L82" s="330" t="s">
        <v>533</v>
      </c>
      <c r="M82" s="330" t="s">
        <v>426</v>
      </c>
      <c r="N82" s="331">
        <v>0.65714285714285703</v>
      </c>
      <c r="O82" s="331">
        <v>0.53488372093023295</v>
      </c>
      <c r="P82" s="513"/>
      <c r="Q82" s="513"/>
      <c r="R82" s="333" t="str">
        <f t="shared" si="8"/>
        <v>Sen Meta</v>
      </c>
      <c r="S82" s="333" t="str">
        <f t="shared" si="8"/>
        <v>Sen Meta</v>
      </c>
      <c r="U82" s="619"/>
      <c r="V82" s="330">
        <v>21077</v>
      </c>
      <c r="W82" s="330" t="s">
        <v>570</v>
      </c>
      <c r="X82" s="330" t="s">
        <v>426</v>
      </c>
      <c r="Y82" s="515">
        <v>0.93333333333333302</v>
      </c>
      <c r="Z82" s="515">
        <v>0.875</v>
      </c>
      <c r="AA82" s="516"/>
      <c r="AB82" s="516"/>
      <c r="AC82" s="333" t="str">
        <f t="shared" si="9"/>
        <v>Sen Meta</v>
      </c>
      <c r="AD82" s="333" t="str">
        <f t="shared" si="9"/>
        <v>Sen Meta</v>
      </c>
    </row>
    <row r="83" spans="10:30" s="1" customFormat="1" ht="30" customHeight="1">
      <c r="J83" s="619"/>
      <c r="K83" s="330">
        <v>20750</v>
      </c>
      <c r="L83" s="330" t="s">
        <v>713</v>
      </c>
      <c r="M83" s="330" t="s">
        <v>426</v>
      </c>
      <c r="N83" s="331">
        <v>0.94736842105263197</v>
      </c>
      <c r="O83" s="331">
        <v>0.83720930232558199</v>
      </c>
      <c r="P83" s="513"/>
      <c r="Q83" s="513"/>
      <c r="R83" s="333" t="str">
        <f t="shared" si="8"/>
        <v>Sen Meta</v>
      </c>
      <c r="S83" s="333" t="str">
        <f t="shared" si="8"/>
        <v>Sen Meta</v>
      </c>
      <c r="U83" s="619"/>
      <c r="V83" s="330">
        <v>21079</v>
      </c>
      <c r="W83" s="330" t="s">
        <v>714</v>
      </c>
      <c r="X83" s="330" t="s">
        <v>426</v>
      </c>
      <c r="Y83" s="515">
        <v>0.94915254237288105</v>
      </c>
      <c r="Z83" s="515">
        <v>0.93333333333333302</v>
      </c>
      <c r="AA83" s="516"/>
      <c r="AB83" s="516"/>
      <c r="AC83" s="333" t="str">
        <f t="shared" si="9"/>
        <v>Sen Meta</v>
      </c>
      <c r="AD83" s="333" t="str">
        <f t="shared" si="9"/>
        <v>Sen Meta</v>
      </c>
    </row>
    <row r="84" spans="10:30" s="1" customFormat="1" ht="30" customHeight="1">
      <c r="J84" s="619"/>
      <c r="K84" s="330">
        <v>20751</v>
      </c>
      <c r="L84" s="330" t="s">
        <v>715</v>
      </c>
      <c r="M84" s="330" t="s">
        <v>426</v>
      </c>
      <c r="N84" s="331">
        <v>0.76923076923076905</v>
      </c>
      <c r="O84" s="331">
        <v>0.68181818181818199</v>
      </c>
      <c r="P84" s="513"/>
      <c r="Q84" s="513"/>
      <c r="R84" s="333" t="str">
        <f t="shared" si="8"/>
        <v>Sen Meta</v>
      </c>
      <c r="S84" s="333" t="str">
        <f t="shared" si="8"/>
        <v>Sen Meta</v>
      </c>
      <c r="U84" s="619"/>
      <c r="V84" s="330">
        <v>21082</v>
      </c>
      <c r="W84" s="330" t="s">
        <v>716</v>
      </c>
      <c r="X84" s="330" t="s">
        <v>426</v>
      </c>
      <c r="Y84" s="515">
        <v>1</v>
      </c>
      <c r="Z84" s="515">
        <v>0.96969696969696995</v>
      </c>
      <c r="AA84" s="516"/>
      <c r="AB84" s="516"/>
      <c r="AC84" s="333" t="str">
        <f t="shared" si="9"/>
        <v>Sen Meta</v>
      </c>
      <c r="AD84" s="333" t="str">
        <f t="shared" si="9"/>
        <v>Sen Meta</v>
      </c>
    </row>
    <row r="85" spans="10:30" s="1" customFormat="1" ht="30" customHeight="1">
      <c r="J85" s="2"/>
      <c r="K85" s="2"/>
      <c r="M85" s="2"/>
      <c r="N85" s="2"/>
      <c r="O85" s="2"/>
      <c r="P85" s="514"/>
      <c r="Q85" s="514"/>
      <c r="R85" s="2"/>
      <c r="S85" s="2"/>
      <c r="U85" s="619"/>
      <c r="V85" s="330">
        <v>21083</v>
      </c>
      <c r="W85" s="330" t="s">
        <v>588</v>
      </c>
      <c r="X85" s="330" t="s">
        <v>426</v>
      </c>
      <c r="Y85" s="515">
        <v>0.85</v>
      </c>
      <c r="Z85" s="515">
        <v>0.77272727272727304</v>
      </c>
      <c r="AA85" s="516"/>
      <c r="AB85" s="516"/>
      <c r="AC85" s="333" t="str">
        <f t="shared" si="9"/>
        <v>Sen Meta</v>
      </c>
      <c r="AD85" s="333" t="str">
        <f t="shared" si="9"/>
        <v>Sen Meta</v>
      </c>
    </row>
    <row r="86" spans="10:30" s="1" customFormat="1" ht="30" customHeight="1">
      <c r="J86" s="2"/>
      <c r="K86" s="2"/>
      <c r="M86" s="2"/>
      <c r="N86" s="2"/>
      <c r="O86" s="2"/>
      <c r="P86" s="514"/>
      <c r="Q86" s="514"/>
      <c r="R86" s="2"/>
      <c r="S86" s="2"/>
      <c r="U86" s="619"/>
      <c r="V86" s="330">
        <v>21084</v>
      </c>
      <c r="W86" s="330" t="s">
        <v>592</v>
      </c>
      <c r="X86" s="330" t="s">
        <v>426</v>
      </c>
      <c r="Y86" s="515">
        <v>1</v>
      </c>
      <c r="Z86" s="515">
        <v>1</v>
      </c>
      <c r="AA86" s="516"/>
      <c r="AB86" s="516"/>
      <c r="AC86" s="333" t="str">
        <f t="shared" si="9"/>
        <v>Sen Meta</v>
      </c>
      <c r="AD86" s="333" t="str">
        <f t="shared" si="9"/>
        <v>Sen Meta</v>
      </c>
    </row>
    <row r="87" spans="10:30" s="1" customFormat="1" ht="30" customHeight="1">
      <c r="J87" s="2"/>
      <c r="K87" s="2"/>
      <c r="M87" s="2"/>
      <c r="N87" s="2"/>
      <c r="O87" s="2"/>
      <c r="P87" s="514"/>
      <c r="Q87" s="514"/>
      <c r="R87" s="2"/>
      <c r="S87" s="2"/>
      <c r="U87" s="619"/>
      <c r="V87" s="330">
        <v>21088</v>
      </c>
      <c r="W87" s="330" t="s">
        <v>717</v>
      </c>
      <c r="X87" s="330" t="s">
        <v>426</v>
      </c>
      <c r="Y87" s="515">
        <v>1</v>
      </c>
      <c r="Z87" s="515">
        <v>0.96875</v>
      </c>
      <c r="AA87" s="516"/>
      <c r="AB87" s="516"/>
      <c r="AC87" s="333" t="str">
        <f t="shared" si="9"/>
        <v>Sen Meta</v>
      </c>
      <c r="AD87" s="333" t="str">
        <f t="shared" si="9"/>
        <v>Sen Meta</v>
      </c>
    </row>
    <row r="88" spans="10:30" s="1" customFormat="1" ht="30" customHeight="1">
      <c r="J88" s="2"/>
      <c r="K88" s="2"/>
      <c r="M88" s="2"/>
      <c r="N88" s="2"/>
      <c r="O88" s="2"/>
      <c r="P88" s="2"/>
      <c r="Q88" s="2"/>
      <c r="R88" s="2"/>
      <c r="S88" s="2"/>
      <c r="U88" s="619"/>
      <c r="V88" s="330">
        <v>21090</v>
      </c>
      <c r="W88" s="330" t="s">
        <v>718</v>
      </c>
      <c r="X88" s="330" t="s">
        <v>426</v>
      </c>
      <c r="Y88" s="515">
        <v>1</v>
      </c>
      <c r="Z88" s="515">
        <v>0.94444444444444398</v>
      </c>
      <c r="AA88" s="516"/>
      <c r="AB88" s="516"/>
      <c r="AC88" s="333" t="str">
        <f t="shared" si="9"/>
        <v>Sen Meta</v>
      </c>
      <c r="AD88" s="333" t="str">
        <f t="shared" si="9"/>
        <v>Sen Meta</v>
      </c>
    </row>
    <row r="89" spans="10:30" s="1" customFormat="1" ht="30" customHeight="1">
      <c r="J89" s="2"/>
      <c r="K89" s="2"/>
      <c r="M89" s="2"/>
      <c r="N89" s="2"/>
      <c r="O89" s="2"/>
      <c r="P89" s="2"/>
      <c r="Q89" s="2"/>
      <c r="R89" s="2"/>
      <c r="S89" s="2"/>
      <c r="U89" s="619"/>
      <c r="V89" s="330">
        <v>21092</v>
      </c>
      <c r="W89" s="330" t="s">
        <v>600</v>
      </c>
      <c r="X89" s="330" t="s">
        <v>426</v>
      </c>
      <c r="Y89" s="515">
        <v>0.71428571428571397</v>
      </c>
      <c r="Z89" s="515">
        <v>0.71428571428571397</v>
      </c>
      <c r="AA89" s="516"/>
      <c r="AB89" s="516"/>
      <c r="AC89" s="333" t="str">
        <f t="shared" si="9"/>
        <v>Sen Meta</v>
      </c>
      <c r="AD89" s="333" t="str">
        <f t="shared" si="9"/>
        <v>Sen Meta</v>
      </c>
    </row>
    <row r="90" spans="10:30" s="1" customFormat="1" ht="30" customHeight="1">
      <c r="J90" s="2"/>
      <c r="K90" s="2"/>
      <c r="M90" s="2"/>
      <c r="N90" s="2"/>
      <c r="O90" s="2"/>
      <c r="P90" s="2"/>
      <c r="Q90" s="2"/>
      <c r="R90" s="2"/>
      <c r="S90" s="2"/>
      <c r="U90" s="619"/>
      <c r="V90" s="330">
        <v>21093</v>
      </c>
      <c r="W90" s="330" t="s">
        <v>719</v>
      </c>
      <c r="X90" s="330" t="s">
        <v>426</v>
      </c>
      <c r="Y90" s="515">
        <v>0.96296296296296302</v>
      </c>
      <c r="Z90" s="515">
        <v>0.92857142857142905</v>
      </c>
      <c r="AA90" s="516"/>
      <c r="AB90" s="516"/>
      <c r="AC90" s="333" t="str">
        <f t="shared" si="9"/>
        <v>Sen Meta</v>
      </c>
      <c r="AD90" s="333" t="str">
        <f t="shared" si="9"/>
        <v>Sen Meta</v>
      </c>
    </row>
    <row r="91" spans="10:30" s="1" customFormat="1" ht="30" customHeight="1">
      <c r="J91" s="2"/>
      <c r="K91" s="2"/>
      <c r="M91" s="2"/>
      <c r="N91" s="2"/>
      <c r="O91" s="2"/>
      <c r="P91" s="2"/>
      <c r="Q91" s="2"/>
      <c r="R91" s="2"/>
      <c r="S91" s="2"/>
      <c r="U91" s="619"/>
      <c r="V91" s="330">
        <v>21095</v>
      </c>
      <c r="W91" s="330" t="s">
        <v>608</v>
      </c>
      <c r="X91" s="330" t="s">
        <v>426</v>
      </c>
      <c r="Y91" s="515">
        <v>0.82499999999999996</v>
      </c>
      <c r="Z91" s="515">
        <v>0.78571428571428603</v>
      </c>
      <c r="AA91" s="516"/>
      <c r="AB91" s="516"/>
      <c r="AC91" s="333" t="str">
        <f t="shared" si="9"/>
        <v>Sen Meta</v>
      </c>
      <c r="AD91" s="333" t="str">
        <f t="shared" si="9"/>
        <v>Sen Meta</v>
      </c>
    </row>
    <row r="92" spans="10:30" s="1" customFormat="1" ht="30" customHeight="1">
      <c r="J92" s="2"/>
      <c r="K92" s="2"/>
      <c r="M92" s="2"/>
      <c r="N92" s="2"/>
      <c r="O92" s="2"/>
      <c r="P92" s="2"/>
      <c r="Q92" s="2"/>
      <c r="R92" s="2"/>
      <c r="S92" s="2"/>
      <c r="U92" s="619"/>
      <c r="V92" s="330">
        <v>21097</v>
      </c>
      <c r="W92" s="330" t="s">
        <v>720</v>
      </c>
      <c r="X92" s="330" t="s">
        <v>426</v>
      </c>
      <c r="Y92" s="515">
        <v>0.95555555555555605</v>
      </c>
      <c r="Z92" s="515">
        <v>0.934782608695652</v>
      </c>
      <c r="AA92" s="516"/>
      <c r="AB92" s="516"/>
      <c r="AC92" s="333" t="str">
        <f t="shared" si="9"/>
        <v>Sen Meta</v>
      </c>
      <c r="AD92" s="333" t="str">
        <f t="shared" si="9"/>
        <v>Sen Meta</v>
      </c>
    </row>
    <row r="93" spans="10:30" s="1" customFormat="1" ht="30" customHeight="1">
      <c r="J93" s="2"/>
      <c r="K93" s="2"/>
      <c r="M93" s="2"/>
      <c r="N93" s="2"/>
      <c r="O93" s="2"/>
      <c r="P93" s="2"/>
      <c r="Q93" s="2"/>
      <c r="R93" s="2"/>
      <c r="S93" s="2"/>
      <c r="U93" s="619"/>
      <c r="V93" s="330">
        <v>21103</v>
      </c>
      <c r="W93" s="330" t="s">
        <v>721</v>
      </c>
      <c r="X93" s="330" t="s">
        <v>426</v>
      </c>
      <c r="Y93" s="515">
        <v>1</v>
      </c>
      <c r="Z93" s="515">
        <v>0.967741935483871</v>
      </c>
      <c r="AA93" s="516"/>
      <c r="AB93" s="516"/>
      <c r="AC93" s="333" t="str">
        <f t="shared" si="9"/>
        <v>Sen Meta</v>
      </c>
      <c r="AD93" s="333" t="str">
        <f t="shared" si="9"/>
        <v>Sen Meta</v>
      </c>
    </row>
    <row r="94" spans="10:30" s="1" customFormat="1" ht="30" customHeight="1">
      <c r="J94" s="2"/>
      <c r="K94" s="2"/>
      <c r="M94" s="2"/>
      <c r="N94" s="2"/>
      <c r="O94" s="2"/>
      <c r="P94" s="2"/>
      <c r="Q94" s="2"/>
      <c r="R94" s="2"/>
      <c r="S94" s="2"/>
      <c r="U94" s="619"/>
      <c r="V94" s="330">
        <v>21105</v>
      </c>
      <c r="W94" s="330" t="s">
        <v>620</v>
      </c>
      <c r="X94" s="330" t="s">
        <v>426</v>
      </c>
      <c r="Y94" s="515">
        <v>0.84615384615384603</v>
      </c>
      <c r="Z94" s="515">
        <v>0.84615384615384603</v>
      </c>
      <c r="AA94" s="516"/>
      <c r="AB94" s="516"/>
      <c r="AC94" s="333" t="str">
        <f t="shared" si="9"/>
        <v>Sen Meta</v>
      </c>
      <c r="AD94" s="333" t="str">
        <f t="shared" si="9"/>
        <v>Sen Meta</v>
      </c>
    </row>
    <row r="95" spans="10:30" s="1" customFormat="1" ht="30" customHeight="1">
      <c r="J95" s="2"/>
      <c r="K95" s="2"/>
      <c r="M95" s="2"/>
      <c r="N95" s="2"/>
      <c r="O95" s="2"/>
      <c r="P95" s="2"/>
      <c r="Q95" s="2"/>
      <c r="R95" s="2"/>
      <c r="S95" s="2"/>
      <c r="U95" s="619"/>
      <c r="V95" s="330">
        <v>21107</v>
      </c>
      <c r="W95" s="330" t="s">
        <v>722</v>
      </c>
      <c r="X95" s="330" t="s">
        <v>426</v>
      </c>
      <c r="Y95" s="515">
        <v>1</v>
      </c>
      <c r="Z95" s="515">
        <v>1</v>
      </c>
      <c r="AA95" s="516"/>
      <c r="AB95" s="516"/>
      <c r="AC95" s="333" t="str">
        <f t="shared" si="9"/>
        <v>Sen Meta</v>
      </c>
      <c r="AD95" s="333" t="str">
        <f t="shared" si="9"/>
        <v>Sen Meta</v>
      </c>
    </row>
    <row r="96" spans="10:30" s="1" customFormat="1" ht="30" customHeight="1">
      <c r="J96" s="2"/>
      <c r="K96" s="2"/>
      <c r="M96" s="2"/>
      <c r="N96" s="2"/>
      <c r="O96" s="2"/>
      <c r="P96" s="2"/>
      <c r="Q96" s="2"/>
      <c r="R96" s="2"/>
      <c r="S96" s="2"/>
      <c r="U96" s="619"/>
      <c r="V96" s="330">
        <v>21109</v>
      </c>
      <c r="W96" s="330" t="s">
        <v>723</v>
      </c>
      <c r="X96" s="330" t="s">
        <v>426</v>
      </c>
      <c r="Y96" s="515">
        <v>1</v>
      </c>
      <c r="Z96" s="515">
        <v>0.96153846153846201</v>
      </c>
      <c r="AA96" s="516"/>
      <c r="AB96" s="516"/>
      <c r="AC96" s="333" t="str">
        <f t="shared" si="9"/>
        <v>Sen Meta</v>
      </c>
      <c r="AD96" s="333" t="str">
        <f t="shared" si="9"/>
        <v>Sen Meta</v>
      </c>
    </row>
    <row r="97" spans="10:30" s="1" customFormat="1" ht="30" customHeight="1">
      <c r="J97" s="2"/>
      <c r="K97" s="2"/>
      <c r="M97" s="2"/>
      <c r="N97" s="2"/>
      <c r="O97" s="2"/>
      <c r="P97" s="2"/>
      <c r="Q97" s="2"/>
      <c r="R97" s="2"/>
      <c r="S97" s="2"/>
      <c r="U97" s="619"/>
      <c r="V97" s="330">
        <v>21112</v>
      </c>
      <c r="W97" s="330" t="s">
        <v>626</v>
      </c>
      <c r="X97" s="330" t="s">
        <v>426</v>
      </c>
      <c r="Y97" s="515">
        <v>0.93333333333333302</v>
      </c>
      <c r="Z97" s="515">
        <v>0.89361702127659604</v>
      </c>
      <c r="AA97" s="516"/>
      <c r="AB97" s="516"/>
      <c r="AC97" s="333" t="str">
        <f t="shared" si="9"/>
        <v>Sen Meta</v>
      </c>
      <c r="AD97" s="333" t="str">
        <f t="shared" si="9"/>
        <v>Sen Meta</v>
      </c>
    </row>
    <row r="98" spans="10:30" s="1" customFormat="1" ht="30" customHeight="1">
      <c r="J98" s="2"/>
      <c r="K98" s="2"/>
      <c r="M98" s="2"/>
      <c r="N98" s="2"/>
      <c r="O98" s="2"/>
      <c r="P98" s="2"/>
      <c r="Q98" s="2"/>
      <c r="R98" s="2"/>
      <c r="S98" s="2"/>
      <c r="U98" s="619"/>
      <c r="V98" s="330">
        <v>21114</v>
      </c>
      <c r="W98" s="330" t="s">
        <v>724</v>
      </c>
      <c r="X98" s="330" t="s">
        <v>426</v>
      </c>
      <c r="Y98" s="515">
        <v>1</v>
      </c>
      <c r="Z98" s="515">
        <v>0.96153846153846201</v>
      </c>
      <c r="AA98" s="516"/>
      <c r="AB98" s="516"/>
      <c r="AC98" s="333" t="str">
        <f t="shared" si="9"/>
        <v>Sen Meta</v>
      </c>
      <c r="AD98" s="333" t="str">
        <f t="shared" si="9"/>
        <v>Sen Meta</v>
      </c>
    </row>
    <row r="99" spans="10:30" s="1" customFormat="1" ht="30" customHeight="1">
      <c r="J99" s="2"/>
      <c r="K99" s="2"/>
      <c r="M99" s="2"/>
      <c r="N99" s="2"/>
      <c r="O99" s="2"/>
      <c r="P99" s="2"/>
      <c r="Q99" s="2"/>
      <c r="R99" s="2"/>
      <c r="S99" s="2"/>
      <c r="U99" s="619"/>
      <c r="V99" s="330">
        <v>21118</v>
      </c>
      <c r="W99" s="330" t="s">
        <v>725</v>
      </c>
      <c r="X99" s="330" t="s">
        <v>426</v>
      </c>
      <c r="Y99" s="515">
        <v>0.80357142857142905</v>
      </c>
      <c r="Z99" s="515">
        <v>0.75</v>
      </c>
      <c r="AA99" s="516"/>
      <c r="AB99" s="516"/>
      <c r="AC99" s="333" t="str">
        <f t="shared" si="9"/>
        <v>Sen Meta</v>
      </c>
      <c r="AD99" s="333" t="str">
        <f t="shared" si="9"/>
        <v>Sen Meta</v>
      </c>
    </row>
    <row r="100" spans="10:30" s="1" customFormat="1" ht="30" customHeight="1">
      <c r="J100" s="2"/>
      <c r="K100" s="2"/>
      <c r="M100" s="2"/>
      <c r="N100" s="2"/>
      <c r="O100" s="2"/>
      <c r="P100" s="2"/>
      <c r="Q100" s="2"/>
      <c r="R100" s="2"/>
      <c r="S100" s="2"/>
      <c r="U100" s="619"/>
      <c r="V100" s="330">
        <v>21124</v>
      </c>
      <c r="W100" s="330" t="s">
        <v>726</v>
      </c>
      <c r="X100" s="330" t="s">
        <v>426</v>
      </c>
      <c r="Y100" s="515">
        <v>0.931034482758621</v>
      </c>
      <c r="Z100" s="515">
        <v>0.87096774193548399</v>
      </c>
      <c r="AA100" s="516"/>
      <c r="AB100" s="516"/>
      <c r="AC100" s="333" t="str">
        <f t="shared" si="9"/>
        <v>Sen Meta</v>
      </c>
      <c r="AD100" s="333" t="str">
        <f t="shared" si="9"/>
        <v>Sen Meta</v>
      </c>
    </row>
    <row r="101" spans="10:30" s="1" customFormat="1" ht="30" customHeight="1">
      <c r="J101" s="2"/>
      <c r="K101" s="2"/>
      <c r="M101" s="2"/>
      <c r="N101" s="2"/>
      <c r="O101" s="2"/>
      <c r="P101" s="2"/>
      <c r="Q101" s="2"/>
      <c r="R101" s="2"/>
      <c r="S101" s="2"/>
      <c r="U101" s="619"/>
      <c r="V101" s="330">
        <v>21126</v>
      </c>
      <c r="W101" s="330" t="s">
        <v>637</v>
      </c>
      <c r="X101" s="330" t="s">
        <v>426</v>
      </c>
      <c r="Y101" s="515">
        <v>0.92857142857142905</v>
      </c>
      <c r="Z101" s="515">
        <v>0.92857142857142905</v>
      </c>
      <c r="AA101" s="516"/>
      <c r="AB101" s="516"/>
      <c r="AC101" s="333" t="str">
        <f t="shared" si="9"/>
        <v>Sen Meta</v>
      </c>
      <c r="AD101" s="333" t="str">
        <f t="shared" si="9"/>
        <v>Sen Meta</v>
      </c>
    </row>
    <row r="102" spans="10:30" s="1" customFormat="1" ht="30" customHeight="1">
      <c r="J102" s="2"/>
      <c r="K102" s="2"/>
      <c r="M102" s="2"/>
      <c r="N102" s="2"/>
      <c r="O102" s="2"/>
      <c r="P102" s="2"/>
      <c r="Q102" s="2"/>
      <c r="R102" s="2"/>
      <c r="S102" s="2"/>
      <c r="U102" s="619"/>
      <c r="V102" s="330">
        <v>21128</v>
      </c>
      <c r="W102" s="330" t="s">
        <v>727</v>
      </c>
      <c r="X102" s="330" t="s">
        <v>426</v>
      </c>
      <c r="Y102" s="515">
        <v>1</v>
      </c>
      <c r="Z102" s="515">
        <v>1</v>
      </c>
      <c r="AA102" s="516"/>
      <c r="AB102" s="516"/>
      <c r="AC102" s="333" t="str">
        <f t="shared" si="9"/>
        <v>Sen Meta</v>
      </c>
      <c r="AD102" s="333" t="str">
        <f t="shared" si="9"/>
        <v>Sen Meta</v>
      </c>
    </row>
    <row r="103" spans="10:30" s="1" customFormat="1" ht="30" customHeight="1">
      <c r="U103" s="619"/>
      <c r="V103" s="330">
        <v>21130</v>
      </c>
      <c r="W103" s="330" t="s">
        <v>728</v>
      </c>
      <c r="X103" s="330" t="s">
        <v>426</v>
      </c>
      <c r="Y103" s="515">
        <v>1</v>
      </c>
      <c r="Z103" s="515">
        <v>0.96078431372549</v>
      </c>
      <c r="AA103" s="516"/>
      <c r="AB103" s="516"/>
      <c r="AC103" s="333" t="str">
        <f t="shared" si="9"/>
        <v>Sen Meta</v>
      </c>
      <c r="AD103" s="333" t="str">
        <f t="shared" si="9"/>
        <v>Sen Meta</v>
      </c>
    </row>
    <row r="104" spans="10:30" s="1" customFormat="1" ht="15" customHeight="1">
      <c r="U104" s="619"/>
      <c r="V104" s="330">
        <v>21133</v>
      </c>
      <c r="W104" s="330" t="s">
        <v>643</v>
      </c>
      <c r="X104" s="330" t="s">
        <v>426</v>
      </c>
      <c r="Y104" s="515">
        <v>1</v>
      </c>
      <c r="Z104" s="515">
        <v>0.97826086956521696</v>
      </c>
      <c r="AA104" s="516"/>
      <c r="AB104" s="516"/>
      <c r="AC104" s="333" t="str">
        <f t="shared" si="9"/>
        <v>Sen Meta</v>
      </c>
      <c r="AD104" s="333" t="str">
        <f t="shared" si="9"/>
        <v>Sen Meta</v>
      </c>
    </row>
    <row r="105" spans="10:30" s="1" customFormat="1" ht="102">
      <c r="U105" s="619"/>
      <c r="V105" s="330">
        <v>21134</v>
      </c>
      <c r="W105" s="330" t="s">
        <v>646</v>
      </c>
      <c r="X105" s="330" t="s">
        <v>426</v>
      </c>
      <c r="Y105" s="515">
        <v>1</v>
      </c>
      <c r="Z105" s="515">
        <v>0.98039215686274495</v>
      </c>
      <c r="AA105" s="516"/>
      <c r="AB105" s="516"/>
      <c r="AC105" s="333" t="str">
        <f t="shared" si="9"/>
        <v>Sen Meta</v>
      </c>
      <c r="AD105" s="333" t="str">
        <f t="shared" si="9"/>
        <v>Sen Meta</v>
      </c>
    </row>
    <row r="106" spans="10:30" s="1" customFormat="1" ht="30" customHeight="1">
      <c r="U106" s="619"/>
      <c r="V106" s="330">
        <v>21136</v>
      </c>
      <c r="W106" s="330" t="s">
        <v>729</v>
      </c>
      <c r="X106" s="330" t="s">
        <v>426</v>
      </c>
      <c r="Y106" s="515">
        <v>0.95744680851063801</v>
      </c>
      <c r="Z106" s="515">
        <v>0.88235294117647101</v>
      </c>
      <c r="AA106" s="516"/>
      <c r="AB106" s="516"/>
      <c r="AC106" s="333" t="str">
        <f t="shared" si="9"/>
        <v>Sen Meta</v>
      </c>
      <c r="AD106" s="333" t="str">
        <f t="shared" si="9"/>
        <v>Sen Meta</v>
      </c>
    </row>
    <row r="107" spans="10:30" s="1" customFormat="1" ht="30" customHeight="1">
      <c r="U107" s="619"/>
      <c r="V107" s="330">
        <v>21140</v>
      </c>
      <c r="W107" s="330" t="s">
        <v>730</v>
      </c>
      <c r="X107" s="330" t="s">
        <v>426</v>
      </c>
      <c r="Y107" s="515">
        <v>1</v>
      </c>
      <c r="Z107" s="515">
        <v>0.97959183673469397</v>
      </c>
      <c r="AA107" s="516"/>
      <c r="AB107" s="516"/>
      <c r="AC107" s="333" t="str">
        <f t="shared" si="9"/>
        <v>Sen Meta</v>
      </c>
      <c r="AD107" s="333" t="str">
        <f t="shared" si="9"/>
        <v>Sen Meta</v>
      </c>
    </row>
    <row r="108" spans="10:30" s="1" customFormat="1" ht="30" customHeight="1">
      <c r="U108" s="619"/>
      <c r="V108" s="330">
        <v>21143</v>
      </c>
      <c r="W108" s="330" t="s">
        <v>731</v>
      </c>
      <c r="X108" s="330" t="s">
        <v>426</v>
      </c>
      <c r="Y108" s="515">
        <v>1</v>
      </c>
      <c r="Z108" s="515">
        <v>0.94444444444444398</v>
      </c>
      <c r="AA108" s="516"/>
      <c r="AB108" s="516"/>
      <c r="AC108" s="333" t="str">
        <f t="shared" si="9"/>
        <v>Sen Meta</v>
      </c>
      <c r="AD108" s="333" t="str">
        <f t="shared" si="9"/>
        <v>Sen Meta</v>
      </c>
    </row>
    <row r="109" spans="10:30" s="1" customFormat="1" ht="30" customHeight="1">
      <c r="U109" s="619"/>
      <c r="V109" s="330">
        <v>21148</v>
      </c>
      <c r="W109" s="330" t="s">
        <v>732</v>
      </c>
      <c r="X109" s="330" t="s">
        <v>426</v>
      </c>
      <c r="Y109" s="515">
        <v>1</v>
      </c>
      <c r="Z109" s="515">
        <v>0.90909090909090895</v>
      </c>
      <c r="AA109" s="516"/>
      <c r="AB109" s="516"/>
      <c r="AC109" s="333" t="str">
        <f t="shared" si="9"/>
        <v>Sen Meta</v>
      </c>
      <c r="AD109" s="333" t="str">
        <f t="shared" si="9"/>
        <v>Sen Meta</v>
      </c>
    </row>
    <row r="110" spans="10:30" s="1" customFormat="1" ht="30" customHeight="1">
      <c r="U110" s="619"/>
      <c r="V110" s="330">
        <v>21153</v>
      </c>
      <c r="W110" s="330" t="s">
        <v>733</v>
      </c>
      <c r="X110" s="330" t="s">
        <v>426</v>
      </c>
      <c r="Y110" s="515">
        <v>1</v>
      </c>
      <c r="Z110" s="515">
        <v>1</v>
      </c>
      <c r="AA110" s="516"/>
      <c r="AB110" s="516"/>
      <c r="AC110" s="333" t="str">
        <f t="shared" si="9"/>
        <v>Sen Meta</v>
      </c>
      <c r="AD110" s="333" t="str">
        <f t="shared" si="9"/>
        <v>Sen Meta</v>
      </c>
    </row>
    <row r="111" spans="10:30" s="1" customFormat="1" ht="30" customHeight="1">
      <c r="U111" s="619"/>
      <c r="V111" s="330">
        <v>21156</v>
      </c>
      <c r="W111" s="330" t="s">
        <v>734</v>
      </c>
      <c r="X111" s="330" t="s">
        <v>426</v>
      </c>
      <c r="Y111" s="515">
        <v>1</v>
      </c>
      <c r="Z111" s="515">
        <v>1</v>
      </c>
      <c r="AA111" s="516"/>
      <c r="AB111" s="516"/>
      <c r="AC111" s="333" t="str">
        <f t="shared" si="9"/>
        <v>Sen Meta</v>
      </c>
      <c r="AD111" s="333" t="str">
        <f t="shared" si="9"/>
        <v>Sen Meta</v>
      </c>
    </row>
    <row r="112" spans="10:30" s="1" customFormat="1" ht="30" customHeight="1">
      <c r="U112" s="619"/>
      <c r="V112" s="330">
        <v>21158</v>
      </c>
      <c r="W112" s="330" t="s">
        <v>661</v>
      </c>
      <c r="X112" s="330" t="s">
        <v>426</v>
      </c>
      <c r="Y112" s="515">
        <v>1</v>
      </c>
      <c r="Z112" s="515">
        <v>1</v>
      </c>
      <c r="AA112" s="516"/>
      <c r="AB112" s="516"/>
      <c r="AC112" s="333" t="str">
        <f t="shared" si="9"/>
        <v>Sen Meta</v>
      </c>
      <c r="AD112" s="333" t="str">
        <f t="shared" si="9"/>
        <v>Sen Meta</v>
      </c>
    </row>
    <row r="113" spans="21:30" s="1" customFormat="1" ht="30" customHeight="1">
      <c r="U113" s="619"/>
      <c r="V113" s="330">
        <v>21159</v>
      </c>
      <c r="W113" s="330" t="s">
        <v>664</v>
      </c>
      <c r="X113" s="330" t="s">
        <v>426</v>
      </c>
      <c r="Y113" s="515">
        <v>1</v>
      </c>
      <c r="Z113" s="515">
        <v>0.83333333333333304</v>
      </c>
      <c r="AA113" s="516"/>
      <c r="AB113" s="516"/>
      <c r="AC113" s="333" t="str">
        <f t="shared" si="9"/>
        <v>Sen Meta</v>
      </c>
      <c r="AD113" s="333" t="str">
        <f t="shared" si="9"/>
        <v>Sen Meta</v>
      </c>
    </row>
    <row r="114" spans="21:30" s="1" customFormat="1" ht="30" customHeight="1">
      <c r="U114" s="619"/>
      <c r="V114" s="330">
        <v>21161</v>
      </c>
      <c r="W114" s="330" t="s">
        <v>735</v>
      </c>
      <c r="X114" s="330" t="s">
        <v>426</v>
      </c>
      <c r="Y114" s="515">
        <v>1</v>
      </c>
      <c r="Z114" s="515">
        <v>0.94285714285714295</v>
      </c>
      <c r="AA114" s="516"/>
      <c r="AB114" s="516"/>
      <c r="AC114" s="333" t="str">
        <f t="shared" si="9"/>
        <v>Sen Meta</v>
      </c>
      <c r="AD114" s="333" t="str">
        <f t="shared" si="9"/>
        <v>Sen Meta</v>
      </c>
    </row>
    <row r="115" spans="21:30" s="1" customFormat="1" ht="30" customHeight="1">
      <c r="U115" s="619"/>
      <c r="V115" s="330">
        <v>21165</v>
      </c>
      <c r="W115" s="330" t="s">
        <v>736</v>
      </c>
      <c r="X115" s="330" t="s">
        <v>426</v>
      </c>
      <c r="Y115" s="515">
        <v>1</v>
      </c>
      <c r="Z115" s="515">
        <v>0.875</v>
      </c>
      <c r="AA115" s="516"/>
      <c r="AB115" s="516"/>
      <c r="AC115" s="333" t="str">
        <f t="shared" si="9"/>
        <v>Sen Meta</v>
      </c>
      <c r="AD115" s="333" t="str">
        <f t="shared" si="9"/>
        <v>Sen Meta</v>
      </c>
    </row>
    <row r="116" spans="21:30" s="1" customFormat="1" ht="30" customHeight="1">
      <c r="U116" s="619"/>
      <c r="V116" s="330">
        <v>21169</v>
      </c>
      <c r="W116" s="330" t="s">
        <v>737</v>
      </c>
      <c r="X116" s="330" t="s">
        <v>426</v>
      </c>
      <c r="Y116" s="515">
        <v>0.82352941176470595</v>
      </c>
      <c r="Z116" s="515">
        <v>0.73684210526315796</v>
      </c>
      <c r="AA116" s="516"/>
      <c r="AB116" s="516"/>
      <c r="AC116" s="333" t="str">
        <f t="shared" si="9"/>
        <v>Sen Meta</v>
      </c>
      <c r="AD116" s="333" t="str">
        <f t="shared" si="9"/>
        <v>Sen Meta</v>
      </c>
    </row>
    <row r="117" spans="21:30" s="1" customFormat="1" ht="30" customHeight="1">
      <c r="U117" s="619"/>
      <c r="V117" s="330">
        <v>21172</v>
      </c>
      <c r="W117" s="330" t="s">
        <v>738</v>
      </c>
      <c r="X117" s="330" t="s">
        <v>426</v>
      </c>
      <c r="Y117" s="515">
        <v>1</v>
      </c>
      <c r="Z117" s="515">
        <v>0.76470588235294101</v>
      </c>
      <c r="AA117" s="516"/>
      <c r="AB117" s="516"/>
      <c r="AC117" s="333" t="str">
        <f t="shared" si="9"/>
        <v>Sen Meta</v>
      </c>
      <c r="AD117" s="333" t="str">
        <f t="shared" si="9"/>
        <v>Sen Meta</v>
      </c>
    </row>
    <row r="118" spans="21:30" s="1" customFormat="1" ht="30" customHeight="1">
      <c r="U118" s="619"/>
      <c r="V118" s="330">
        <v>21173</v>
      </c>
      <c r="W118" s="330" t="s">
        <v>676</v>
      </c>
      <c r="X118" s="330" t="s">
        <v>426</v>
      </c>
      <c r="Y118" s="515">
        <v>1</v>
      </c>
      <c r="Z118" s="515">
        <v>0.89473684210526305</v>
      </c>
      <c r="AA118" s="516"/>
      <c r="AB118" s="516"/>
      <c r="AC118" s="333" t="str">
        <f t="shared" si="9"/>
        <v>Sen Meta</v>
      </c>
      <c r="AD118" s="333" t="str">
        <f t="shared" si="9"/>
        <v>Sen Meta</v>
      </c>
    </row>
    <row r="119" spans="21:30" s="1" customFormat="1" ht="30" customHeight="1">
      <c r="U119" s="619"/>
      <c r="V119" s="330">
        <v>21175</v>
      </c>
      <c r="W119" s="330" t="s">
        <v>739</v>
      </c>
      <c r="X119" s="330" t="s">
        <v>426</v>
      </c>
      <c r="Y119" s="515">
        <v>0.94736842105263197</v>
      </c>
      <c r="Z119" s="515">
        <v>0.9</v>
      </c>
      <c r="AA119" s="516"/>
      <c r="AB119" s="516"/>
      <c r="AC119" s="333" t="str">
        <f t="shared" si="9"/>
        <v>Sen Meta</v>
      </c>
      <c r="AD119" s="333" t="str">
        <f t="shared" si="9"/>
        <v>Sen Meta</v>
      </c>
    </row>
    <row r="120" spans="21:30" s="1" customFormat="1" ht="30" customHeight="1">
      <c r="U120" s="619"/>
      <c r="V120" s="330">
        <v>21177</v>
      </c>
      <c r="W120" s="330" t="s">
        <v>740</v>
      </c>
      <c r="X120" s="330" t="s">
        <v>426</v>
      </c>
      <c r="Y120" s="515">
        <v>1</v>
      </c>
      <c r="Z120" s="515">
        <v>0.8</v>
      </c>
      <c r="AA120" s="516"/>
      <c r="AB120" s="516"/>
      <c r="AC120" s="333" t="str">
        <f t="shared" si="9"/>
        <v>Sen Meta</v>
      </c>
      <c r="AD120" s="333" t="str">
        <f t="shared" si="9"/>
        <v>Sen Meta</v>
      </c>
    </row>
    <row r="121" spans="21:30" s="1" customFormat="1" ht="30" customHeight="1">
      <c r="U121" s="619"/>
      <c r="V121" s="330">
        <v>21180</v>
      </c>
      <c r="W121" s="330" t="s">
        <v>679</v>
      </c>
      <c r="X121" s="330" t="s">
        <v>426</v>
      </c>
      <c r="Y121" s="515">
        <v>1</v>
      </c>
      <c r="Z121" s="515">
        <v>1</v>
      </c>
      <c r="AA121" s="516"/>
      <c r="AB121" s="516"/>
      <c r="AC121" s="333" t="str">
        <f t="shared" si="9"/>
        <v>Sen Meta</v>
      </c>
      <c r="AD121" s="333" t="str">
        <f t="shared" si="9"/>
        <v>Sen Meta</v>
      </c>
    </row>
    <row r="122" spans="21:30" s="1" customFormat="1" ht="30" customHeight="1">
      <c r="U122" s="619"/>
      <c r="V122" s="330">
        <v>21184</v>
      </c>
      <c r="W122" s="330" t="s">
        <v>741</v>
      </c>
      <c r="X122" s="330" t="s">
        <v>426</v>
      </c>
      <c r="Y122" s="515">
        <v>1</v>
      </c>
      <c r="Z122" s="515">
        <v>1</v>
      </c>
      <c r="AA122" s="516"/>
      <c r="AB122" s="516"/>
      <c r="AC122" s="333" t="str">
        <f t="shared" si="9"/>
        <v>Sen Meta</v>
      </c>
      <c r="AD122" s="333" t="str">
        <f t="shared" si="9"/>
        <v>Sen Meta</v>
      </c>
    </row>
    <row r="123" spans="21:30" s="1" customFormat="1" ht="30" customHeight="1">
      <c r="U123" s="619"/>
      <c r="V123" s="330">
        <v>21186</v>
      </c>
      <c r="W123" s="330" t="s">
        <v>742</v>
      </c>
      <c r="X123" s="330" t="s">
        <v>426</v>
      </c>
      <c r="Y123" s="515">
        <v>1</v>
      </c>
      <c r="Z123" s="515">
        <v>1</v>
      </c>
      <c r="AA123" s="516"/>
      <c r="AB123" s="516"/>
      <c r="AC123" s="333" t="str">
        <f t="shared" si="9"/>
        <v>Sen Meta</v>
      </c>
      <c r="AD123" s="333" t="str">
        <f t="shared" si="9"/>
        <v>Sen Meta</v>
      </c>
    </row>
    <row r="124" spans="21:30" s="1" customFormat="1" ht="30" customHeight="1">
      <c r="U124" s="619"/>
      <c r="V124" s="330">
        <v>21187</v>
      </c>
      <c r="W124" s="330" t="s">
        <v>681</v>
      </c>
      <c r="X124" s="330" t="s">
        <v>426</v>
      </c>
      <c r="Y124" s="515">
        <v>1</v>
      </c>
      <c r="Z124" s="515">
        <v>1</v>
      </c>
      <c r="AA124" s="516"/>
      <c r="AB124" s="516"/>
      <c r="AC124" s="333" t="str">
        <f t="shared" si="9"/>
        <v>Sen Meta</v>
      </c>
      <c r="AD124" s="333" t="str">
        <f t="shared" si="9"/>
        <v>Sen Meta</v>
      </c>
    </row>
    <row r="125" spans="21:30" s="1" customFormat="1" ht="30" customHeight="1">
      <c r="U125" s="619"/>
      <c r="V125" s="330">
        <v>21192</v>
      </c>
      <c r="W125" s="330" t="s">
        <v>743</v>
      </c>
      <c r="X125" s="330" t="s">
        <v>426</v>
      </c>
      <c r="Y125" s="515">
        <v>1</v>
      </c>
      <c r="Z125" s="515">
        <v>0.5</v>
      </c>
      <c r="AA125" s="516"/>
      <c r="AB125" s="516"/>
      <c r="AC125" s="333" t="str">
        <f t="shared" si="9"/>
        <v>Sen Meta</v>
      </c>
      <c r="AD125" s="333" t="str">
        <f t="shared" si="9"/>
        <v>Sen Meta</v>
      </c>
    </row>
    <row r="126" spans="21:30" s="1" customFormat="1" ht="30" customHeight="1">
      <c r="U126" s="619"/>
      <c r="V126" s="330">
        <v>21194</v>
      </c>
      <c r="W126" s="330" t="s">
        <v>744</v>
      </c>
      <c r="X126" s="330" t="s">
        <v>426</v>
      </c>
      <c r="Y126" s="515">
        <v>1</v>
      </c>
      <c r="Z126" s="515">
        <v>0.55555555555555602</v>
      </c>
      <c r="AA126" s="516"/>
      <c r="AB126" s="516"/>
      <c r="AC126" s="333" t="str">
        <f t="shared" si="9"/>
        <v>Sen Meta</v>
      </c>
      <c r="AD126" s="333" t="str">
        <f t="shared" si="9"/>
        <v>Sen Meta</v>
      </c>
    </row>
    <row r="127" spans="21:30" s="1" customFormat="1" ht="30" customHeight="1">
      <c r="U127" s="619"/>
      <c r="V127" s="330">
        <v>21198</v>
      </c>
      <c r="W127" s="330" t="s">
        <v>688</v>
      </c>
      <c r="X127" s="330" t="s">
        <v>426</v>
      </c>
      <c r="Y127" s="515">
        <v>1</v>
      </c>
      <c r="Z127" s="515">
        <v>0.97560975609756095</v>
      </c>
      <c r="AA127" s="516"/>
      <c r="AB127" s="516"/>
      <c r="AC127" s="333" t="str">
        <f t="shared" si="9"/>
        <v>Sen Meta</v>
      </c>
      <c r="AD127" s="333" t="str">
        <f t="shared" si="9"/>
        <v>Sen Meta</v>
      </c>
    </row>
    <row r="128" spans="21:30" s="1" customFormat="1" ht="30" customHeight="1">
      <c r="U128" s="619"/>
      <c r="V128" s="330">
        <v>21199</v>
      </c>
      <c r="W128" s="330" t="s">
        <v>636</v>
      </c>
      <c r="X128" s="330" t="s">
        <v>426</v>
      </c>
      <c r="Y128" s="515">
        <v>1</v>
      </c>
      <c r="Z128" s="515">
        <v>0.78571428571428603</v>
      </c>
      <c r="AA128" s="516"/>
      <c r="AB128" s="516"/>
      <c r="AC128" s="333" t="str">
        <f t="shared" si="9"/>
        <v>Sen Meta</v>
      </c>
      <c r="AD128" s="333" t="str">
        <f t="shared" si="9"/>
        <v>Sen Meta</v>
      </c>
    </row>
    <row r="129" spans="21:30" s="1" customFormat="1" ht="30" customHeight="1">
      <c r="U129" s="330" t="s">
        <v>745</v>
      </c>
      <c r="V129" s="330">
        <v>21199</v>
      </c>
      <c r="W129" s="330" t="s">
        <v>636</v>
      </c>
      <c r="X129" s="330" t="s">
        <v>426</v>
      </c>
      <c r="Y129" s="515">
        <v>1</v>
      </c>
      <c r="Z129" s="515">
        <v>0.5</v>
      </c>
      <c r="AA129" s="516"/>
      <c r="AB129" s="516"/>
      <c r="AC129" s="333" t="str">
        <f t="shared" si="9"/>
        <v>Sen Meta</v>
      </c>
      <c r="AD129" s="333" t="str">
        <f t="shared" si="9"/>
        <v>Sen Meta</v>
      </c>
    </row>
    <row r="130" spans="21:30" s="1" customFormat="1" ht="30" customHeight="1">
      <c r="U130" s="619" t="s">
        <v>746</v>
      </c>
      <c r="V130" s="330">
        <v>21045</v>
      </c>
      <c r="W130" s="330" t="s">
        <v>747</v>
      </c>
      <c r="X130" s="330" t="s">
        <v>426</v>
      </c>
      <c r="Y130" s="515">
        <v>0.6</v>
      </c>
      <c r="Z130" s="515">
        <v>0.32142857142857101</v>
      </c>
      <c r="AA130" s="516"/>
      <c r="AB130" s="516"/>
      <c r="AC130" s="333" t="str">
        <f t="shared" si="9"/>
        <v>Sen Meta</v>
      </c>
      <c r="AD130" s="333" t="str">
        <f t="shared" si="9"/>
        <v>Sen Meta</v>
      </c>
    </row>
    <row r="131" spans="21:30" s="1" customFormat="1" ht="30" customHeight="1">
      <c r="U131" s="619"/>
      <c r="V131" s="330">
        <v>21047</v>
      </c>
      <c r="W131" s="330" t="s">
        <v>695</v>
      </c>
      <c r="X131" s="330" t="s">
        <v>426</v>
      </c>
      <c r="Y131" s="515">
        <v>0.36666666666666697</v>
      </c>
      <c r="Z131" s="515">
        <v>0.314285714285714</v>
      </c>
      <c r="AA131" s="516"/>
      <c r="AB131" s="516"/>
      <c r="AC131" s="333" t="str">
        <f t="shared" si="9"/>
        <v>Sen Meta</v>
      </c>
      <c r="AD131" s="333" t="str">
        <f t="shared" si="9"/>
        <v>Sen Meta</v>
      </c>
    </row>
    <row r="132" spans="21:30" ht="51">
      <c r="U132" s="619"/>
      <c r="V132" s="330">
        <v>21050</v>
      </c>
      <c r="W132" s="330" t="s">
        <v>698</v>
      </c>
      <c r="X132" s="330" t="s">
        <v>426</v>
      </c>
      <c r="Y132" s="515">
        <v>1</v>
      </c>
      <c r="Z132" s="515">
        <v>0.41666666666666702</v>
      </c>
      <c r="AA132" s="516"/>
      <c r="AB132" s="516"/>
      <c r="AC132" s="333" t="str">
        <f t="shared" si="9"/>
        <v>Sen Meta</v>
      </c>
      <c r="AD132" s="333" t="str">
        <f t="shared" si="9"/>
        <v>Sen Meta</v>
      </c>
    </row>
    <row r="133" spans="21:30" ht="51">
      <c r="U133" s="619"/>
      <c r="V133" s="330">
        <v>21051</v>
      </c>
      <c r="W133" s="330" t="s">
        <v>460</v>
      </c>
      <c r="X133" s="330" t="s">
        <v>426</v>
      </c>
      <c r="Y133" s="515">
        <v>0.66666666666666696</v>
      </c>
      <c r="Z133" s="515">
        <v>0.2</v>
      </c>
      <c r="AA133" s="516"/>
      <c r="AB133" s="516"/>
      <c r="AC133" s="333" t="str">
        <f t="shared" si="9"/>
        <v>Sen Meta</v>
      </c>
      <c r="AD133" s="333" t="str">
        <f t="shared" si="9"/>
        <v>Sen Meta</v>
      </c>
    </row>
    <row r="134" spans="21:30" ht="51">
      <c r="U134" s="619"/>
      <c r="V134" s="330">
        <v>21052</v>
      </c>
      <c r="W134" s="330" t="s">
        <v>469</v>
      </c>
      <c r="X134" s="330" t="s">
        <v>426</v>
      </c>
      <c r="Y134" s="515">
        <v>0.83333333333333304</v>
      </c>
      <c r="Z134" s="515">
        <v>0.71428571428571397</v>
      </c>
      <c r="AA134" s="516"/>
      <c r="AB134" s="516"/>
      <c r="AC134" s="333" t="str">
        <f t="shared" ref="AC134:AD194" si="10">+IF(COUNTA(Y134)=0,"----",IF(COUNTA(AA134)=0,"Sen Meta",IF(Y134&gt;=AA134,"SI","NON")))</f>
        <v>Sen Meta</v>
      </c>
      <c r="AD134" s="333" t="str">
        <f t="shared" si="10"/>
        <v>Sen Meta</v>
      </c>
    </row>
    <row r="135" spans="21:30" ht="89.25">
      <c r="U135" s="619"/>
      <c r="V135" s="330">
        <v>21053</v>
      </c>
      <c r="W135" s="330" t="s">
        <v>478</v>
      </c>
      <c r="X135" s="330" t="s">
        <v>426</v>
      </c>
      <c r="Y135" s="515">
        <v>0.95</v>
      </c>
      <c r="Z135" s="515">
        <v>0.73076923076923095</v>
      </c>
      <c r="AA135" s="516"/>
      <c r="AB135" s="516"/>
      <c r="AC135" s="333" t="str">
        <f t="shared" si="10"/>
        <v>Sen Meta</v>
      </c>
      <c r="AD135" s="333" t="str">
        <f t="shared" si="10"/>
        <v>Sen Meta</v>
      </c>
    </row>
    <row r="136" spans="21:30" ht="63.75">
      <c r="U136" s="619"/>
      <c r="V136" s="330">
        <v>21055</v>
      </c>
      <c r="W136" s="330" t="s">
        <v>748</v>
      </c>
      <c r="X136" s="330" t="s">
        <v>426</v>
      </c>
      <c r="Y136" s="515">
        <v>0.86666666666666703</v>
      </c>
      <c r="Z136" s="515">
        <v>0.5</v>
      </c>
      <c r="AA136" s="516"/>
      <c r="AB136" s="516"/>
      <c r="AC136" s="333" t="str">
        <f t="shared" si="10"/>
        <v>Sen Meta</v>
      </c>
      <c r="AD136" s="333" t="str">
        <f t="shared" si="10"/>
        <v>Sen Meta</v>
      </c>
    </row>
    <row r="137" spans="21:30" ht="51">
      <c r="U137" s="619"/>
      <c r="V137" s="330">
        <v>21056</v>
      </c>
      <c r="W137" s="330" t="s">
        <v>703</v>
      </c>
      <c r="X137" s="330" t="s">
        <v>426</v>
      </c>
      <c r="Y137" s="515">
        <v>0.54166666666666696</v>
      </c>
      <c r="Z137" s="515">
        <v>0.371428571428571</v>
      </c>
      <c r="AA137" s="516"/>
      <c r="AB137" s="516"/>
      <c r="AC137" s="333" t="str">
        <f t="shared" si="10"/>
        <v>Sen Meta</v>
      </c>
      <c r="AD137" s="333" t="str">
        <f t="shared" si="10"/>
        <v>Sen Meta</v>
      </c>
    </row>
    <row r="138" spans="21:30" ht="51">
      <c r="U138" s="619"/>
      <c r="V138" s="330">
        <v>21059</v>
      </c>
      <c r="W138" s="330" t="s">
        <v>704</v>
      </c>
      <c r="X138" s="330" t="s">
        <v>426</v>
      </c>
      <c r="Y138" s="515">
        <v>0.6</v>
      </c>
      <c r="Z138" s="515">
        <v>0.3</v>
      </c>
      <c r="AA138" s="516"/>
      <c r="AB138" s="516"/>
      <c r="AC138" s="333" t="str">
        <f t="shared" si="10"/>
        <v>Sen Meta</v>
      </c>
      <c r="AD138" s="333" t="str">
        <f t="shared" si="10"/>
        <v>Sen Meta</v>
      </c>
    </row>
    <row r="139" spans="21:30" ht="51">
      <c r="U139" s="619"/>
      <c r="V139" s="330">
        <v>21060</v>
      </c>
      <c r="W139" s="330" t="s">
        <v>705</v>
      </c>
      <c r="X139" s="330" t="s">
        <v>426</v>
      </c>
      <c r="Y139" s="515">
        <v>0.33333333333333298</v>
      </c>
      <c r="Z139" s="515">
        <v>0.125</v>
      </c>
      <c r="AA139" s="516"/>
      <c r="AB139" s="516"/>
      <c r="AC139" s="333" t="str">
        <f t="shared" si="10"/>
        <v>Sen Meta</v>
      </c>
      <c r="AD139" s="333" t="str">
        <f t="shared" si="10"/>
        <v>Sen Meta</v>
      </c>
    </row>
    <row r="140" spans="21:30" ht="51">
      <c r="U140" s="619"/>
      <c r="V140" s="330">
        <v>21061</v>
      </c>
      <c r="W140" s="330" t="s">
        <v>508</v>
      </c>
      <c r="X140" s="330" t="s">
        <v>426</v>
      </c>
      <c r="Y140" s="515">
        <v>1</v>
      </c>
      <c r="Z140" s="515">
        <v>0.75</v>
      </c>
      <c r="AA140" s="516"/>
      <c r="AB140" s="516"/>
      <c r="AC140" s="333" t="str">
        <f t="shared" si="10"/>
        <v>Sen Meta</v>
      </c>
      <c r="AD140" s="333" t="str">
        <f t="shared" si="10"/>
        <v>Sen Meta</v>
      </c>
    </row>
    <row r="141" spans="21:30" ht="102">
      <c r="U141" s="619"/>
      <c r="V141" s="330">
        <v>21062</v>
      </c>
      <c r="W141" s="330" t="s">
        <v>515</v>
      </c>
      <c r="X141" s="330" t="s">
        <v>426</v>
      </c>
      <c r="Y141" s="515">
        <v>0.58823529411764697</v>
      </c>
      <c r="Z141" s="515">
        <v>0.37037037037037002</v>
      </c>
      <c r="AA141" s="516"/>
      <c r="AB141" s="516"/>
      <c r="AC141" s="333" t="str">
        <f t="shared" si="10"/>
        <v>Sen Meta</v>
      </c>
      <c r="AD141" s="333" t="str">
        <f t="shared" si="10"/>
        <v>Sen Meta</v>
      </c>
    </row>
    <row r="142" spans="21:30" ht="76.5">
      <c r="U142" s="619"/>
      <c r="V142" s="330">
        <v>21063</v>
      </c>
      <c r="W142" s="330" t="s">
        <v>522</v>
      </c>
      <c r="X142" s="330" t="s">
        <v>426</v>
      </c>
      <c r="Y142" s="515">
        <v>0.91666666666666696</v>
      </c>
      <c r="Z142" s="515">
        <v>0.628571428571429</v>
      </c>
      <c r="AA142" s="516"/>
      <c r="AB142" s="516"/>
      <c r="AC142" s="333" t="str">
        <f t="shared" si="10"/>
        <v>Sen Meta</v>
      </c>
      <c r="AD142" s="333" t="str">
        <f t="shared" si="10"/>
        <v>Sen Meta</v>
      </c>
    </row>
    <row r="143" spans="21:30" ht="76.5">
      <c r="U143" s="619"/>
      <c r="V143" s="330">
        <v>21064</v>
      </c>
      <c r="W143" s="330" t="s">
        <v>749</v>
      </c>
      <c r="X143" s="330" t="s">
        <v>426</v>
      </c>
      <c r="Y143" s="515">
        <v>0.86666666666666703</v>
      </c>
      <c r="Z143" s="515">
        <v>0.565217391304348</v>
      </c>
      <c r="AA143" s="516"/>
      <c r="AB143" s="516"/>
      <c r="AC143" s="333" t="str">
        <f t="shared" si="10"/>
        <v>Sen Meta</v>
      </c>
      <c r="AD143" s="333" t="str">
        <f t="shared" si="10"/>
        <v>Sen Meta</v>
      </c>
    </row>
    <row r="144" spans="21:30" ht="51">
      <c r="U144" s="619"/>
      <c r="V144" s="330">
        <v>21066</v>
      </c>
      <c r="W144" s="330" t="s">
        <v>707</v>
      </c>
      <c r="X144" s="330" t="s">
        <v>426</v>
      </c>
      <c r="Y144" s="515">
        <v>0.38888888888888901</v>
      </c>
      <c r="Z144" s="515">
        <v>0.31818181818181801</v>
      </c>
      <c r="AA144" s="516"/>
      <c r="AB144" s="516"/>
      <c r="AC144" s="333" t="str">
        <f t="shared" si="10"/>
        <v>Sen Meta</v>
      </c>
      <c r="AD144" s="333" t="str">
        <f t="shared" si="10"/>
        <v>Sen Meta</v>
      </c>
    </row>
    <row r="145" spans="21:30" ht="25.5">
      <c r="U145" s="619"/>
      <c r="V145" s="330">
        <v>21069</v>
      </c>
      <c r="W145" s="330" t="s">
        <v>708</v>
      </c>
      <c r="X145" s="330" t="s">
        <v>426</v>
      </c>
      <c r="Y145" s="515">
        <v>1</v>
      </c>
      <c r="Z145" s="515">
        <v>1</v>
      </c>
      <c r="AA145" s="516"/>
      <c r="AB145" s="516"/>
      <c r="AC145" s="333" t="str">
        <f t="shared" si="10"/>
        <v>Sen Meta</v>
      </c>
      <c r="AD145" s="333" t="str">
        <f t="shared" si="10"/>
        <v>Sen Meta</v>
      </c>
    </row>
    <row r="146" spans="21:30" ht="25.5">
      <c r="U146" s="619"/>
      <c r="V146" s="330">
        <v>21071</v>
      </c>
      <c r="W146" s="330" t="s">
        <v>552</v>
      </c>
      <c r="X146" s="330" t="s">
        <v>426</v>
      </c>
      <c r="Y146" s="515">
        <v>1</v>
      </c>
      <c r="Z146" s="515">
        <v>0.7</v>
      </c>
      <c r="AA146" s="516"/>
      <c r="AB146" s="516"/>
      <c r="AC146" s="333" t="str">
        <f t="shared" si="10"/>
        <v>Sen Meta</v>
      </c>
      <c r="AD146" s="333" t="str">
        <f t="shared" si="10"/>
        <v>Sen Meta</v>
      </c>
    </row>
    <row r="147" spans="21:30" ht="51">
      <c r="U147" s="619"/>
      <c r="V147" s="330">
        <v>21072</v>
      </c>
      <c r="W147" s="330" t="s">
        <v>750</v>
      </c>
      <c r="X147" s="330" t="s">
        <v>426</v>
      </c>
      <c r="Y147" s="515">
        <v>0.82608695652173902</v>
      </c>
      <c r="Z147" s="515">
        <v>0.79166666666666696</v>
      </c>
      <c r="AA147" s="516"/>
      <c r="AB147" s="516"/>
      <c r="AC147" s="333" t="str">
        <f t="shared" si="10"/>
        <v>Sen Meta</v>
      </c>
      <c r="AD147" s="333" t="str">
        <f t="shared" si="10"/>
        <v>Sen Meta</v>
      </c>
    </row>
    <row r="148" spans="21:30" s="1" customFormat="1" ht="30" customHeight="1">
      <c r="U148" s="619"/>
      <c r="V148" s="330">
        <v>21076</v>
      </c>
      <c r="W148" s="330" t="s">
        <v>564</v>
      </c>
      <c r="X148" s="330" t="s">
        <v>426</v>
      </c>
      <c r="Y148" s="515">
        <v>0.90476190476190499</v>
      </c>
      <c r="Z148" s="515">
        <v>0.79166666666666696</v>
      </c>
      <c r="AA148" s="516"/>
      <c r="AB148" s="516"/>
      <c r="AC148" s="333" t="str">
        <f t="shared" si="10"/>
        <v>Sen Meta</v>
      </c>
      <c r="AD148" s="333" t="str">
        <f t="shared" si="10"/>
        <v>Sen Meta</v>
      </c>
    </row>
    <row r="149" spans="21:30" s="1" customFormat="1" ht="30" customHeight="1">
      <c r="U149" s="619"/>
      <c r="V149" s="330">
        <v>21078</v>
      </c>
      <c r="W149" s="330" t="s">
        <v>751</v>
      </c>
      <c r="X149" s="330" t="s">
        <v>426</v>
      </c>
      <c r="Y149" s="515">
        <v>1</v>
      </c>
      <c r="Z149" s="515">
        <v>0.8125</v>
      </c>
      <c r="AA149" s="516"/>
      <c r="AB149" s="516"/>
      <c r="AC149" s="333" t="str">
        <f t="shared" si="10"/>
        <v>Sen Meta</v>
      </c>
      <c r="AD149" s="333" t="str">
        <f t="shared" si="10"/>
        <v>Sen Meta</v>
      </c>
    </row>
    <row r="150" spans="21:30" s="1" customFormat="1" ht="30" customHeight="1">
      <c r="U150" s="619"/>
      <c r="V150" s="330">
        <v>21079</v>
      </c>
      <c r="W150" s="330" t="s">
        <v>714</v>
      </c>
      <c r="X150" s="330" t="s">
        <v>426</v>
      </c>
      <c r="Y150" s="515">
        <v>0.71428571428571397</v>
      </c>
      <c r="Z150" s="515">
        <v>0.53571428571428603</v>
      </c>
      <c r="AA150" s="516"/>
      <c r="AB150" s="516"/>
      <c r="AC150" s="333" t="str">
        <f t="shared" si="10"/>
        <v>Sen Meta</v>
      </c>
      <c r="AD150" s="333" t="str">
        <f t="shared" si="10"/>
        <v>Sen Meta</v>
      </c>
    </row>
    <row r="151" spans="21:30" s="1" customFormat="1" ht="30" customHeight="1">
      <c r="U151" s="619"/>
      <c r="V151" s="330">
        <v>21082</v>
      </c>
      <c r="W151" s="330" t="s">
        <v>716</v>
      </c>
      <c r="X151" s="330" t="s">
        <v>426</v>
      </c>
      <c r="Y151" s="515">
        <v>1</v>
      </c>
      <c r="Z151" s="515">
        <v>0.8</v>
      </c>
      <c r="AA151" s="516"/>
      <c r="AB151" s="516"/>
      <c r="AC151" s="333" t="str">
        <f t="shared" si="10"/>
        <v>Sen Meta</v>
      </c>
      <c r="AD151" s="333" t="str">
        <f t="shared" si="10"/>
        <v>Sen Meta</v>
      </c>
    </row>
    <row r="152" spans="21:30" s="1" customFormat="1" ht="30" customHeight="1">
      <c r="U152" s="619"/>
      <c r="V152" s="330">
        <v>21083</v>
      </c>
      <c r="W152" s="330" t="s">
        <v>588</v>
      </c>
      <c r="X152" s="330" t="s">
        <v>426</v>
      </c>
      <c r="Y152" s="515">
        <v>1</v>
      </c>
      <c r="Z152" s="515">
        <v>1</v>
      </c>
      <c r="AA152" s="516"/>
      <c r="AB152" s="516"/>
      <c r="AC152" s="333" t="str">
        <f t="shared" si="10"/>
        <v>Sen Meta</v>
      </c>
      <c r="AD152" s="333" t="str">
        <f t="shared" si="10"/>
        <v>Sen Meta</v>
      </c>
    </row>
    <row r="153" spans="21:30" s="1" customFormat="1" ht="30" customHeight="1">
      <c r="U153" s="619"/>
      <c r="V153" s="330">
        <v>21084</v>
      </c>
      <c r="W153" s="330" t="s">
        <v>592</v>
      </c>
      <c r="X153" s="330" t="s">
        <v>426</v>
      </c>
      <c r="Y153" s="515">
        <v>1</v>
      </c>
      <c r="Z153" s="515">
        <v>0.72727272727272696</v>
      </c>
      <c r="AA153" s="516"/>
      <c r="AB153" s="516"/>
      <c r="AC153" s="333" t="str">
        <f t="shared" si="10"/>
        <v>Sen Meta</v>
      </c>
      <c r="AD153" s="333" t="str">
        <f t="shared" si="10"/>
        <v>Sen Meta</v>
      </c>
    </row>
    <row r="154" spans="21:30" s="1" customFormat="1" ht="30" customHeight="1">
      <c r="U154" s="619"/>
      <c r="V154" s="330">
        <v>21087</v>
      </c>
      <c r="W154" s="330" t="s">
        <v>752</v>
      </c>
      <c r="X154" s="330" t="s">
        <v>426</v>
      </c>
      <c r="Y154" s="515">
        <v>1</v>
      </c>
      <c r="Z154" s="515">
        <v>1</v>
      </c>
      <c r="AA154" s="516"/>
      <c r="AB154" s="516"/>
      <c r="AC154" s="333" t="str">
        <f t="shared" si="10"/>
        <v>Sen Meta</v>
      </c>
      <c r="AD154" s="333" t="str">
        <f t="shared" si="10"/>
        <v>Sen Meta</v>
      </c>
    </row>
    <row r="155" spans="21:30" s="1" customFormat="1" ht="30" customHeight="1">
      <c r="U155" s="619"/>
      <c r="V155" s="330">
        <v>21089</v>
      </c>
      <c r="W155" s="330" t="s">
        <v>753</v>
      </c>
      <c r="X155" s="330" t="s">
        <v>426</v>
      </c>
      <c r="Y155" s="515">
        <v>1</v>
      </c>
      <c r="Z155" s="515">
        <v>1</v>
      </c>
      <c r="AA155" s="516"/>
      <c r="AB155" s="516"/>
      <c r="AC155" s="333" t="str">
        <f t="shared" si="10"/>
        <v>Sen Meta</v>
      </c>
      <c r="AD155" s="333" t="str">
        <f t="shared" si="10"/>
        <v>Sen Meta</v>
      </c>
    </row>
    <row r="156" spans="21:30" s="1" customFormat="1" ht="30" customHeight="1">
      <c r="U156" s="619"/>
      <c r="V156" s="330">
        <v>21091</v>
      </c>
      <c r="W156" s="330" t="s">
        <v>754</v>
      </c>
      <c r="X156" s="330" t="s">
        <v>426</v>
      </c>
      <c r="Y156" s="515">
        <v>0.9</v>
      </c>
      <c r="Z156" s="515">
        <v>0.75</v>
      </c>
      <c r="AA156" s="516"/>
      <c r="AB156" s="516"/>
      <c r="AC156" s="333" t="str">
        <f t="shared" si="10"/>
        <v>Sen Meta</v>
      </c>
      <c r="AD156" s="333" t="str">
        <f t="shared" si="10"/>
        <v>Sen Meta</v>
      </c>
    </row>
    <row r="157" spans="21:30" s="1" customFormat="1" ht="30" customHeight="1">
      <c r="U157" s="619"/>
      <c r="V157" s="330">
        <v>21093</v>
      </c>
      <c r="W157" s="330" t="s">
        <v>719</v>
      </c>
      <c r="X157" s="330" t="s">
        <v>426</v>
      </c>
      <c r="Y157" s="515">
        <v>0.9375</v>
      </c>
      <c r="Z157" s="515">
        <v>0.78947368421052599</v>
      </c>
      <c r="AA157" s="516"/>
      <c r="AB157" s="516"/>
      <c r="AC157" s="333" t="str">
        <f t="shared" si="10"/>
        <v>Sen Meta</v>
      </c>
      <c r="AD157" s="333" t="str">
        <f t="shared" si="10"/>
        <v>Sen Meta</v>
      </c>
    </row>
    <row r="158" spans="21:30" s="1" customFormat="1" ht="30" customHeight="1">
      <c r="U158" s="619"/>
      <c r="V158" s="330">
        <v>21095</v>
      </c>
      <c r="W158" s="330" t="s">
        <v>608</v>
      </c>
      <c r="X158" s="330" t="s">
        <v>426</v>
      </c>
      <c r="Y158" s="515">
        <v>0.92307692307692302</v>
      </c>
      <c r="Z158" s="515">
        <v>0.8</v>
      </c>
      <c r="AA158" s="516"/>
      <c r="AB158" s="516"/>
      <c r="AC158" s="333" t="str">
        <f t="shared" si="10"/>
        <v>Sen Meta</v>
      </c>
      <c r="AD158" s="333" t="str">
        <f t="shared" si="10"/>
        <v>Sen Meta</v>
      </c>
    </row>
    <row r="159" spans="21:30" s="1" customFormat="1" ht="30" customHeight="1">
      <c r="U159" s="619"/>
      <c r="V159" s="330">
        <v>21096</v>
      </c>
      <c r="W159" s="330" t="s">
        <v>755</v>
      </c>
      <c r="X159" s="330" t="s">
        <v>426</v>
      </c>
      <c r="Y159" s="515">
        <v>0.82608695652173902</v>
      </c>
      <c r="Z159" s="515">
        <v>0.79166666666666696</v>
      </c>
      <c r="AA159" s="516"/>
      <c r="AB159" s="516"/>
      <c r="AC159" s="333" t="str">
        <f t="shared" si="10"/>
        <v>Sen Meta</v>
      </c>
      <c r="AD159" s="333" t="str">
        <f t="shared" si="10"/>
        <v>Sen Meta</v>
      </c>
    </row>
    <row r="160" spans="21:30" s="1" customFormat="1" ht="30" customHeight="1">
      <c r="U160" s="619"/>
      <c r="V160" s="330">
        <v>21102</v>
      </c>
      <c r="W160" s="330" t="s">
        <v>756</v>
      </c>
      <c r="X160" s="330" t="s">
        <v>426</v>
      </c>
      <c r="Y160" s="515">
        <v>1</v>
      </c>
      <c r="Z160" s="515">
        <v>1</v>
      </c>
      <c r="AA160" s="516"/>
      <c r="AB160" s="516"/>
      <c r="AC160" s="333" t="str">
        <f t="shared" si="10"/>
        <v>Sen Meta</v>
      </c>
      <c r="AD160" s="333" t="str">
        <f t="shared" si="10"/>
        <v>Sen Meta</v>
      </c>
    </row>
    <row r="161" spans="21:30" s="1" customFormat="1" ht="30" customHeight="1">
      <c r="U161" s="619"/>
      <c r="V161" s="330">
        <v>21104</v>
      </c>
      <c r="W161" s="330" t="s">
        <v>757</v>
      </c>
      <c r="X161" s="330" t="s">
        <v>426</v>
      </c>
      <c r="Y161" s="515">
        <v>1</v>
      </c>
      <c r="Z161" s="515">
        <v>1</v>
      </c>
      <c r="AA161" s="516"/>
      <c r="AB161" s="516"/>
      <c r="AC161" s="333" t="str">
        <f t="shared" si="10"/>
        <v>Sen Meta</v>
      </c>
      <c r="AD161" s="333" t="str">
        <f t="shared" si="10"/>
        <v>Sen Meta</v>
      </c>
    </row>
    <row r="162" spans="21:30" s="1" customFormat="1" ht="30" customHeight="1">
      <c r="U162" s="619"/>
      <c r="V162" s="330">
        <v>21106</v>
      </c>
      <c r="W162" s="330" t="s">
        <v>758</v>
      </c>
      <c r="X162" s="330" t="s">
        <v>426</v>
      </c>
      <c r="Y162" s="515">
        <v>1</v>
      </c>
      <c r="Z162" s="515">
        <v>1</v>
      </c>
      <c r="AA162" s="516"/>
      <c r="AB162" s="516"/>
      <c r="AC162" s="333" t="str">
        <f t="shared" si="10"/>
        <v>Sen Meta</v>
      </c>
      <c r="AD162" s="333" t="str">
        <f t="shared" si="10"/>
        <v>Sen Meta</v>
      </c>
    </row>
    <row r="163" spans="21:30" s="1" customFormat="1" ht="30" customHeight="1">
      <c r="U163" s="619"/>
      <c r="V163" s="330">
        <v>21108</v>
      </c>
      <c r="W163" s="330" t="s">
        <v>759</v>
      </c>
      <c r="X163" s="330" t="s">
        <v>426</v>
      </c>
      <c r="Y163" s="515">
        <v>0.88461538461538503</v>
      </c>
      <c r="Z163" s="515">
        <v>0.79310344827586199</v>
      </c>
      <c r="AA163" s="516"/>
      <c r="AB163" s="516"/>
      <c r="AC163" s="333" t="str">
        <f t="shared" si="10"/>
        <v>Sen Meta</v>
      </c>
      <c r="AD163" s="333" t="str">
        <f t="shared" si="10"/>
        <v>Sen Meta</v>
      </c>
    </row>
    <row r="164" spans="21:30" s="1" customFormat="1" ht="30" customHeight="1">
      <c r="U164" s="619"/>
      <c r="V164" s="330">
        <v>21112</v>
      </c>
      <c r="W164" s="330" t="s">
        <v>626</v>
      </c>
      <c r="X164" s="330" t="s">
        <v>426</v>
      </c>
      <c r="Y164" s="515">
        <v>0.86956521739130399</v>
      </c>
      <c r="Z164" s="515">
        <v>0.71428571428571397</v>
      </c>
      <c r="AA164" s="516"/>
      <c r="AB164" s="516"/>
      <c r="AC164" s="333" t="str">
        <f t="shared" si="10"/>
        <v>Sen Meta</v>
      </c>
      <c r="AD164" s="333" t="str">
        <f t="shared" si="10"/>
        <v>Sen Meta</v>
      </c>
    </row>
    <row r="165" spans="21:30" s="1" customFormat="1" ht="30" customHeight="1">
      <c r="U165" s="619"/>
      <c r="V165" s="330">
        <v>21113</v>
      </c>
      <c r="W165" s="330" t="s">
        <v>760</v>
      </c>
      <c r="X165" s="330" t="s">
        <v>426</v>
      </c>
      <c r="Y165" s="515">
        <v>0.88888888888888895</v>
      </c>
      <c r="Z165" s="515">
        <v>0.77419354838709697</v>
      </c>
      <c r="AA165" s="516"/>
      <c r="AB165" s="516"/>
      <c r="AC165" s="333" t="str">
        <f t="shared" si="10"/>
        <v>Sen Meta</v>
      </c>
      <c r="AD165" s="333" t="str">
        <f t="shared" si="10"/>
        <v>Sen Meta</v>
      </c>
    </row>
    <row r="166" spans="21:30" s="1" customFormat="1" ht="30" customHeight="1">
      <c r="U166" s="619"/>
      <c r="V166" s="330">
        <v>21117</v>
      </c>
      <c r="W166" s="330" t="s">
        <v>761</v>
      </c>
      <c r="X166" s="330" t="s">
        <v>426</v>
      </c>
      <c r="Y166" s="515">
        <v>1</v>
      </c>
      <c r="Z166" s="515">
        <v>0.96428571428571397</v>
      </c>
      <c r="AA166" s="516"/>
      <c r="AB166" s="516"/>
      <c r="AC166" s="333" t="str">
        <f t="shared" si="10"/>
        <v>Sen Meta</v>
      </c>
      <c r="AD166" s="333" t="str">
        <f t="shared" si="10"/>
        <v>Sen Meta</v>
      </c>
    </row>
    <row r="167" spans="21:30" s="1" customFormat="1" ht="30" customHeight="1">
      <c r="U167" s="619"/>
      <c r="V167" s="330">
        <v>21123</v>
      </c>
      <c r="W167" s="330" t="s">
        <v>762</v>
      </c>
      <c r="X167" s="330" t="s">
        <v>426</v>
      </c>
      <c r="Y167" s="515">
        <v>1</v>
      </c>
      <c r="Z167" s="515">
        <v>1</v>
      </c>
      <c r="AA167" s="516"/>
      <c r="AB167" s="516"/>
      <c r="AC167" s="333" t="str">
        <f t="shared" si="10"/>
        <v>Sen Meta</v>
      </c>
      <c r="AD167" s="333" t="str">
        <f t="shared" si="10"/>
        <v>Sen Meta</v>
      </c>
    </row>
    <row r="168" spans="21:30" s="1" customFormat="1" ht="30" customHeight="1">
      <c r="U168" s="619"/>
      <c r="V168" s="330">
        <v>21125</v>
      </c>
      <c r="W168" s="330" t="s">
        <v>763</v>
      </c>
      <c r="X168" s="330" t="s">
        <v>426</v>
      </c>
      <c r="Y168" s="515">
        <v>1</v>
      </c>
      <c r="Z168" s="515">
        <v>0.83333333333333304</v>
      </c>
      <c r="AA168" s="516"/>
      <c r="AB168" s="516"/>
      <c r="AC168" s="333" t="str">
        <f t="shared" si="10"/>
        <v>Sen Meta</v>
      </c>
      <c r="AD168" s="333" t="str">
        <f t="shared" si="10"/>
        <v>Sen Meta</v>
      </c>
    </row>
    <row r="169" spans="21:30" s="1" customFormat="1" ht="30" customHeight="1">
      <c r="U169" s="619"/>
      <c r="V169" s="330">
        <v>21127</v>
      </c>
      <c r="W169" s="330" t="s">
        <v>764</v>
      </c>
      <c r="X169" s="330" t="s">
        <v>426</v>
      </c>
      <c r="Y169" s="515">
        <v>1</v>
      </c>
      <c r="Z169" s="515">
        <v>1</v>
      </c>
      <c r="AA169" s="516"/>
      <c r="AB169" s="516"/>
      <c r="AC169" s="333" t="str">
        <f t="shared" si="10"/>
        <v>Sen Meta</v>
      </c>
      <c r="AD169" s="333" t="str">
        <f t="shared" si="10"/>
        <v>Sen Meta</v>
      </c>
    </row>
    <row r="170" spans="21:30" s="1" customFormat="1" ht="30" customHeight="1">
      <c r="U170" s="619"/>
      <c r="V170" s="330">
        <v>21129</v>
      </c>
      <c r="W170" s="330" t="s">
        <v>765</v>
      </c>
      <c r="X170" s="330" t="s">
        <v>426</v>
      </c>
      <c r="Y170" s="515">
        <v>0.96</v>
      </c>
      <c r="Z170" s="515">
        <v>0.82758620689655205</v>
      </c>
      <c r="AA170" s="516"/>
      <c r="AB170" s="516"/>
      <c r="AC170" s="333" t="str">
        <f t="shared" si="10"/>
        <v>Sen Meta</v>
      </c>
      <c r="AD170" s="333" t="str">
        <f t="shared" si="10"/>
        <v>Sen Meta</v>
      </c>
    </row>
    <row r="171" spans="21:30" s="1" customFormat="1" ht="30" customHeight="1">
      <c r="U171" s="619"/>
      <c r="V171" s="330">
        <v>21133</v>
      </c>
      <c r="W171" s="330" t="s">
        <v>643</v>
      </c>
      <c r="X171" s="330" t="s">
        <v>426</v>
      </c>
      <c r="Y171" s="515">
        <v>0.95652173913043503</v>
      </c>
      <c r="Z171" s="515">
        <v>0.91666666666666696</v>
      </c>
      <c r="AA171" s="516"/>
      <c r="AB171" s="516"/>
      <c r="AC171" s="333" t="str">
        <f t="shared" si="10"/>
        <v>Sen Meta</v>
      </c>
      <c r="AD171" s="333" t="str">
        <f t="shared" si="10"/>
        <v>Sen Meta</v>
      </c>
    </row>
    <row r="172" spans="21:30" s="1" customFormat="1" ht="30" customHeight="1">
      <c r="U172" s="619"/>
      <c r="V172" s="330">
        <v>21134</v>
      </c>
      <c r="W172" s="330" t="s">
        <v>646</v>
      </c>
      <c r="X172" s="330" t="s">
        <v>426</v>
      </c>
      <c r="Y172" s="515">
        <v>0.74074074074074103</v>
      </c>
      <c r="Z172" s="515">
        <v>0.64516129032258096</v>
      </c>
      <c r="AA172" s="516"/>
      <c r="AB172" s="516"/>
      <c r="AC172" s="333" t="str">
        <f t="shared" si="10"/>
        <v>Sen Meta</v>
      </c>
      <c r="AD172" s="333" t="str">
        <f t="shared" si="10"/>
        <v>Sen Meta</v>
      </c>
    </row>
    <row r="173" spans="21:30" s="1" customFormat="1" ht="30" customHeight="1">
      <c r="U173" s="619"/>
      <c r="V173" s="330">
        <v>21135</v>
      </c>
      <c r="W173" s="330" t="s">
        <v>766</v>
      </c>
      <c r="X173" s="330" t="s">
        <v>426</v>
      </c>
      <c r="Y173" s="515">
        <v>0.85714285714285698</v>
      </c>
      <c r="Z173" s="515">
        <v>0.75</v>
      </c>
      <c r="AA173" s="516"/>
      <c r="AB173" s="516"/>
      <c r="AC173" s="333" t="str">
        <f t="shared" si="10"/>
        <v>Sen Meta</v>
      </c>
      <c r="AD173" s="333" t="str">
        <f t="shared" si="10"/>
        <v>Sen Meta</v>
      </c>
    </row>
    <row r="174" spans="21:30" s="1" customFormat="1" ht="30" customHeight="1">
      <c r="U174" s="619"/>
      <c r="V174" s="330">
        <v>21139</v>
      </c>
      <c r="W174" s="330" t="s">
        <v>767</v>
      </c>
      <c r="X174" s="330" t="s">
        <v>426</v>
      </c>
      <c r="Y174" s="515">
        <v>0.80769230769230804</v>
      </c>
      <c r="Z174" s="515">
        <v>0.67741935483870996</v>
      </c>
      <c r="AA174" s="516"/>
      <c r="AB174" s="516"/>
      <c r="AC174" s="333" t="str">
        <f t="shared" si="10"/>
        <v>Sen Meta</v>
      </c>
      <c r="AD174" s="333" t="str">
        <f t="shared" si="10"/>
        <v>Sen Meta</v>
      </c>
    </row>
    <row r="175" spans="21:30" s="1" customFormat="1" ht="30" customHeight="1">
      <c r="U175" s="619"/>
      <c r="V175" s="330">
        <v>21143</v>
      </c>
      <c r="W175" s="330" t="s">
        <v>731</v>
      </c>
      <c r="X175" s="330" t="s">
        <v>426</v>
      </c>
      <c r="Y175" s="515">
        <v>1</v>
      </c>
      <c r="Z175" s="515">
        <v>0.83333333333333304</v>
      </c>
      <c r="AA175" s="516"/>
      <c r="AB175" s="516"/>
      <c r="AC175" s="333" t="str">
        <f t="shared" si="10"/>
        <v>Sen Meta</v>
      </c>
      <c r="AD175" s="333" t="str">
        <f t="shared" si="10"/>
        <v>Sen Meta</v>
      </c>
    </row>
    <row r="176" spans="21:30" s="1" customFormat="1" ht="30" customHeight="1">
      <c r="U176" s="619"/>
      <c r="V176" s="330">
        <v>21148</v>
      </c>
      <c r="W176" s="330" t="s">
        <v>732</v>
      </c>
      <c r="X176" s="330" t="s">
        <v>426</v>
      </c>
      <c r="Y176" s="515">
        <v>1</v>
      </c>
      <c r="Z176" s="515">
        <v>0.71428571428571397</v>
      </c>
      <c r="AA176" s="516"/>
      <c r="AB176" s="516"/>
      <c r="AC176" s="333" t="str">
        <f t="shared" si="10"/>
        <v>Sen Meta</v>
      </c>
      <c r="AD176" s="333" t="str">
        <f t="shared" si="10"/>
        <v>Sen Meta</v>
      </c>
    </row>
    <row r="177" spans="21:30" s="1" customFormat="1" ht="30" customHeight="1">
      <c r="U177" s="619"/>
      <c r="V177" s="330">
        <v>21153</v>
      </c>
      <c r="W177" s="330" t="s">
        <v>733</v>
      </c>
      <c r="X177" s="330" t="s">
        <v>426</v>
      </c>
      <c r="Y177" s="515">
        <v>1</v>
      </c>
      <c r="Z177" s="515">
        <v>0.75</v>
      </c>
      <c r="AA177" s="516"/>
      <c r="AB177" s="516"/>
      <c r="AC177" s="333" t="str">
        <f t="shared" si="10"/>
        <v>Sen Meta</v>
      </c>
      <c r="AD177" s="333" t="str">
        <f t="shared" si="10"/>
        <v>Sen Meta</v>
      </c>
    </row>
    <row r="178" spans="21:30" s="1" customFormat="1" ht="30" customHeight="1">
      <c r="U178" s="619"/>
      <c r="V178" s="330">
        <v>21156</v>
      </c>
      <c r="W178" s="330" t="s">
        <v>734</v>
      </c>
      <c r="X178" s="330" t="s">
        <v>426</v>
      </c>
      <c r="Y178" s="515">
        <v>1</v>
      </c>
      <c r="Z178" s="515">
        <v>1</v>
      </c>
      <c r="AA178" s="516"/>
      <c r="AB178" s="516"/>
      <c r="AC178" s="333" t="str">
        <f t="shared" si="10"/>
        <v>Sen Meta</v>
      </c>
      <c r="AD178" s="333" t="str">
        <f t="shared" si="10"/>
        <v>Sen Meta</v>
      </c>
    </row>
    <row r="179" spans="21:30" s="1" customFormat="1" ht="30" customHeight="1">
      <c r="U179" s="619"/>
      <c r="V179" s="330">
        <v>21159</v>
      </c>
      <c r="W179" s="330" t="s">
        <v>664</v>
      </c>
      <c r="X179" s="330" t="s">
        <v>426</v>
      </c>
      <c r="Y179" s="515">
        <v>1</v>
      </c>
      <c r="Z179" s="515">
        <v>0.72727272727272696</v>
      </c>
      <c r="AA179" s="516"/>
      <c r="AB179" s="516"/>
      <c r="AC179" s="333" t="str">
        <f t="shared" si="10"/>
        <v>Sen Meta</v>
      </c>
      <c r="AD179" s="333" t="str">
        <f t="shared" si="10"/>
        <v>Sen Meta</v>
      </c>
    </row>
    <row r="180" spans="21:30" s="1" customFormat="1" ht="30" customHeight="1">
      <c r="U180" s="619"/>
      <c r="V180" s="330">
        <v>21160</v>
      </c>
      <c r="W180" s="330" t="s">
        <v>768</v>
      </c>
      <c r="X180" s="330" t="s">
        <v>426</v>
      </c>
      <c r="Y180" s="515">
        <v>1</v>
      </c>
      <c r="Z180" s="515">
        <v>0.83333333333333304</v>
      </c>
      <c r="AA180" s="516"/>
      <c r="AB180" s="516"/>
      <c r="AC180" s="333" t="str">
        <f t="shared" si="10"/>
        <v>Sen Meta</v>
      </c>
      <c r="AD180" s="333" t="str">
        <f t="shared" si="10"/>
        <v>Sen Meta</v>
      </c>
    </row>
    <row r="181" spans="21:30" s="1" customFormat="1" ht="30" customHeight="1">
      <c r="U181" s="619"/>
      <c r="V181" s="330">
        <v>21164</v>
      </c>
      <c r="W181" s="330" t="s">
        <v>769</v>
      </c>
      <c r="X181" s="330" t="s">
        <v>426</v>
      </c>
      <c r="Y181" s="515">
        <v>1</v>
      </c>
      <c r="Z181" s="515">
        <v>0.58333333333333304</v>
      </c>
      <c r="AA181" s="516"/>
      <c r="AB181" s="516"/>
      <c r="AC181" s="333" t="str">
        <f t="shared" si="10"/>
        <v>Sen Meta</v>
      </c>
      <c r="AD181" s="333" t="str">
        <f t="shared" si="10"/>
        <v>Sen Meta</v>
      </c>
    </row>
    <row r="182" spans="21:30" s="1" customFormat="1" ht="30" customHeight="1">
      <c r="U182" s="619"/>
      <c r="V182" s="330">
        <v>21168</v>
      </c>
      <c r="W182" s="330" t="s">
        <v>770</v>
      </c>
      <c r="X182" s="330" t="s">
        <v>426</v>
      </c>
      <c r="Y182" s="515">
        <v>1</v>
      </c>
      <c r="Z182" s="515">
        <v>0.75</v>
      </c>
      <c r="AA182" s="516"/>
      <c r="AB182" s="516"/>
      <c r="AC182" s="333" t="str">
        <f t="shared" si="10"/>
        <v>Sen Meta</v>
      </c>
      <c r="AD182" s="333" t="str">
        <f t="shared" si="10"/>
        <v>Sen Meta</v>
      </c>
    </row>
    <row r="183" spans="21:30" s="1" customFormat="1" ht="30" customHeight="1">
      <c r="U183" s="619"/>
      <c r="V183" s="330">
        <v>21172</v>
      </c>
      <c r="W183" s="330" t="s">
        <v>738</v>
      </c>
      <c r="X183" s="330" t="s">
        <v>426</v>
      </c>
      <c r="Y183" s="515">
        <v>1</v>
      </c>
      <c r="Z183" s="515">
        <v>0.92307692307692302</v>
      </c>
      <c r="AA183" s="516"/>
      <c r="AB183" s="516"/>
      <c r="AC183" s="333" t="str">
        <f t="shared" si="10"/>
        <v>Sen Meta</v>
      </c>
      <c r="AD183" s="333" t="str">
        <f t="shared" si="10"/>
        <v>Sen Meta</v>
      </c>
    </row>
    <row r="184" spans="21:30" s="1" customFormat="1" ht="30" customHeight="1">
      <c r="U184" s="619"/>
      <c r="V184" s="330">
        <v>21173</v>
      </c>
      <c r="W184" s="330" t="s">
        <v>676</v>
      </c>
      <c r="X184" s="330" t="s">
        <v>426</v>
      </c>
      <c r="Y184" s="515">
        <v>1</v>
      </c>
      <c r="Z184" s="515">
        <v>0.8</v>
      </c>
      <c r="AA184" s="516"/>
      <c r="AB184" s="516"/>
      <c r="AC184" s="333" t="str">
        <f t="shared" si="10"/>
        <v>Sen Meta</v>
      </c>
      <c r="AD184" s="333" t="str">
        <f t="shared" si="10"/>
        <v>Sen Meta</v>
      </c>
    </row>
    <row r="185" spans="21:30" s="1" customFormat="1" ht="30" customHeight="1">
      <c r="U185" s="619"/>
      <c r="V185" s="330">
        <v>21175</v>
      </c>
      <c r="W185" s="330" t="s">
        <v>739</v>
      </c>
      <c r="X185" s="330" t="s">
        <v>426</v>
      </c>
      <c r="Y185" s="515">
        <v>1</v>
      </c>
      <c r="Z185" s="515">
        <v>1</v>
      </c>
      <c r="AA185" s="516"/>
      <c r="AB185" s="516"/>
      <c r="AC185" s="333" t="str">
        <f t="shared" si="10"/>
        <v>Sen Meta</v>
      </c>
      <c r="AD185" s="333" t="str">
        <f t="shared" si="10"/>
        <v>Sen Meta</v>
      </c>
    </row>
    <row r="186" spans="21:30" s="1" customFormat="1" ht="30" customHeight="1">
      <c r="U186" s="619"/>
      <c r="V186" s="330">
        <v>21177</v>
      </c>
      <c r="W186" s="330" t="s">
        <v>740</v>
      </c>
      <c r="X186" s="330" t="s">
        <v>426</v>
      </c>
      <c r="Y186" s="515">
        <v>1</v>
      </c>
      <c r="Z186" s="515">
        <v>1</v>
      </c>
      <c r="AA186" s="516"/>
      <c r="AB186" s="516"/>
      <c r="AC186" s="333" t="str">
        <f t="shared" si="10"/>
        <v>Sen Meta</v>
      </c>
      <c r="AD186" s="333" t="str">
        <f t="shared" si="10"/>
        <v>Sen Meta</v>
      </c>
    </row>
    <row r="187" spans="21:30" s="1" customFormat="1" ht="30" customHeight="1">
      <c r="U187" s="619"/>
      <c r="V187" s="330">
        <v>21180</v>
      </c>
      <c r="W187" s="330" t="s">
        <v>679</v>
      </c>
      <c r="X187" s="330" t="s">
        <v>426</v>
      </c>
      <c r="Y187" s="515">
        <v>1</v>
      </c>
      <c r="Z187" s="515">
        <v>1</v>
      </c>
      <c r="AA187" s="516"/>
      <c r="AB187" s="516"/>
      <c r="AC187" s="333" t="str">
        <f t="shared" si="10"/>
        <v>Sen Meta</v>
      </c>
      <c r="AD187" s="333" t="str">
        <f t="shared" si="10"/>
        <v>Sen Meta</v>
      </c>
    </row>
    <row r="188" spans="21:30" s="1" customFormat="1" ht="30" customHeight="1">
      <c r="U188" s="619"/>
      <c r="V188" s="330">
        <v>21185</v>
      </c>
      <c r="W188" s="330" t="s">
        <v>771</v>
      </c>
      <c r="X188" s="330" t="s">
        <v>426</v>
      </c>
      <c r="Y188" s="515">
        <v>1</v>
      </c>
      <c r="Z188" s="515">
        <v>1</v>
      </c>
      <c r="AA188" s="516"/>
      <c r="AB188" s="516"/>
      <c r="AC188" s="333" t="str">
        <f t="shared" si="10"/>
        <v>Sen Meta</v>
      </c>
      <c r="AD188" s="333" t="str">
        <f t="shared" si="10"/>
        <v>Sen Meta</v>
      </c>
    </row>
    <row r="189" spans="21:30" s="1" customFormat="1" ht="30" customHeight="1">
      <c r="U189" s="619"/>
      <c r="V189" s="330">
        <v>21187</v>
      </c>
      <c r="W189" s="330" t="s">
        <v>681</v>
      </c>
      <c r="X189" s="330" t="s">
        <v>426</v>
      </c>
      <c r="Y189" s="515">
        <v>1</v>
      </c>
      <c r="Z189" s="515">
        <v>1</v>
      </c>
      <c r="AA189" s="516"/>
      <c r="AB189" s="516"/>
      <c r="AC189" s="333" t="str">
        <f t="shared" si="10"/>
        <v>Sen Meta</v>
      </c>
      <c r="AD189" s="333" t="str">
        <f t="shared" si="10"/>
        <v>Sen Meta</v>
      </c>
    </row>
    <row r="190" spans="21:30" s="1" customFormat="1" ht="30" customHeight="1">
      <c r="U190" s="619"/>
      <c r="V190" s="330">
        <v>21192</v>
      </c>
      <c r="W190" s="330" t="s">
        <v>743</v>
      </c>
      <c r="X190" s="330" t="s">
        <v>426</v>
      </c>
      <c r="Y190" s="515">
        <v>1</v>
      </c>
      <c r="Z190" s="515">
        <v>1</v>
      </c>
      <c r="AA190" s="516"/>
      <c r="AB190" s="516"/>
      <c r="AC190" s="333" t="str">
        <f t="shared" si="10"/>
        <v>Sen Meta</v>
      </c>
      <c r="AD190" s="333" t="str">
        <f t="shared" si="10"/>
        <v>Sen Meta</v>
      </c>
    </row>
    <row r="191" spans="21:30" s="1" customFormat="1" ht="30" customHeight="1">
      <c r="U191" s="619"/>
      <c r="V191" s="330">
        <v>21194</v>
      </c>
      <c r="W191" s="330" t="s">
        <v>744</v>
      </c>
      <c r="X191" s="330" t="s">
        <v>426</v>
      </c>
      <c r="Y191" s="515">
        <v>1</v>
      </c>
      <c r="Z191" s="515">
        <v>1</v>
      </c>
      <c r="AA191" s="516"/>
      <c r="AB191" s="516"/>
      <c r="AC191" s="333" t="str">
        <f t="shared" si="10"/>
        <v>Sen Meta</v>
      </c>
      <c r="AD191" s="333" t="str">
        <f t="shared" si="10"/>
        <v>Sen Meta</v>
      </c>
    </row>
    <row r="192" spans="21:30" s="1" customFormat="1" ht="30" customHeight="1">
      <c r="U192" s="619"/>
      <c r="V192" s="330">
        <v>21196</v>
      </c>
      <c r="W192" s="330" t="s">
        <v>772</v>
      </c>
      <c r="X192" s="330" t="s">
        <v>426</v>
      </c>
      <c r="Y192" s="515">
        <v>1</v>
      </c>
      <c r="Z192" s="515">
        <v>0.875</v>
      </c>
      <c r="AA192" s="516"/>
      <c r="AB192" s="516"/>
      <c r="AC192" s="333" t="str">
        <f t="shared" si="10"/>
        <v>Sen Meta</v>
      </c>
      <c r="AD192" s="333" t="str">
        <f t="shared" si="10"/>
        <v>Sen Meta</v>
      </c>
    </row>
    <row r="193" spans="21:30" s="1" customFormat="1" ht="30" customHeight="1">
      <c r="U193" s="619"/>
      <c r="V193" s="330">
        <v>21198</v>
      </c>
      <c r="W193" s="330" t="s">
        <v>688</v>
      </c>
      <c r="X193" s="330" t="s">
        <v>426</v>
      </c>
      <c r="Y193" s="515">
        <v>1</v>
      </c>
      <c r="Z193" s="515">
        <v>1</v>
      </c>
      <c r="AA193" s="516"/>
      <c r="AB193" s="516"/>
      <c r="AC193" s="333" t="str">
        <f t="shared" si="10"/>
        <v>Sen Meta</v>
      </c>
      <c r="AD193" s="333" t="str">
        <f t="shared" si="10"/>
        <v>Sen Meta</v>
      </c>
    </row>
    <row r="194" spans="21:30" s="1" customFormat="1" ht="30" customHeight="1">
      <c r="U194" s="619"/>
      <c r="V194" s="330">
        <v>21199</v>
      </c>
      <c r="W194" s="330" t="s">
        <v>636</v>
      </c>
      <c r="X194" s="330" t="s">
        <v>426</v>
      </c>
      <c r="Y194" s="515">
        <v>1</v>
      </c>
      <c r="Z194" s="515">
        <v>0.39534883720930197</v>
      </c>
      <c r="AA194" s="516"/>
      <c r="AB194" s="516"/>
      <c r="AC194" s="333" t="str">
        <f t="shared" si="10"/>
        <v>Sen Meta</v>
      </c>
      <c r="AD194" s="333" t="str">
        <f t="shared" si="10"/>
        <v>Sen Meta</v>
      </c>
    </row>
    <row r="195" spans="21:30" s="1" customFormat="1" ht="30" customHeight="1">
      <c r="U195" s="2"/>
      <c r="V195" s="2"/>
      <c r="X195" s="2"/>
      <c r="Y195" s="2"/>
      <c r="Z195" s="2"/>
      <c r="AA195" s="2"/>
      <c r="AB195" s="2"/>
      <c r="AC195" s="2"/>
      <c r="AD195" s="2"/>
    </row>
    <row r="196" spans="21:30" s="1" customFormat="1" ht="30" customHeight="1">
      <c r="U196" s="2"/>
      <c r="V196" s="2"/>
      <c r="X196" s="2"/>
      <c r="Y196" s="2"/>
      <c r="Z196" s="2"/>
      <c r="AA196" s="2"/>
      <c r="AB196" s="2"/>
      <c r="AC196" s="2"/>
      <c r="AD196" s="2"/>
    </row>
    <row r="197" spans="21:30" s="1" customFormat="1" ht="30" customHeight="1">
      <c r="U197" s="2"/>
      <c r="V197" s="2"/>
      <c r="X197" s="2"/>
      <c r="Y197" s="2"/>
      <c r="Z197" s="2"/>
      <c r="AA197" s="2"/>
      <c r="AB197" s="2"/>
      <c r="AC197" s="2"/>
      <c r="AD197" s="2"/>
    </row>
    <row r="198" spans="21:30">
      <c r="U198" s="2"/>
      <c r="V198" s="2"/>
      <c r="W198" s="1"/>
      <c r="X198" s="2"/>
      <c r="Y198" s="2"/>
      <c r="Z198" s="2"/>
      <c r="AA198" s="2"/>
      <c r="AB198" s="2"/>
      <c r="AC198" s="2"/>
      <c r="AD198" s="2"/>
    </row>
    <row r="199" spans="21:30">
      <c r="U199" s="2"/>
      <c r="V199" s="2"/>
      <c r="W199" s="1"/>
      <c r="X199" s="2"/>
      <c r="Y199" s="2"/>
      <c r="Z199" s="2"/>
      <c r="AA199" s="2"/>
      <c r="AB199" s="2"/>
      <c r="AC199" s="2"/>
      <c r="AD199" s="2"/>
    </row>
    <row r="200" spans="21:30">
      <c r="U200" s="2"/>
      <c r="V200" s="2"/>
      <c r="W200" s="1"/>
      <c r="X200" s="2"/>
      <c r="Y200" s="2"/>
      <c r="Z200" s="2"/>
      <c r="AA200" s="2"/>
      <c r="AB200" s="2"/>
      <c r="AC200" s="2"/>
      <c r="AD200" s="2"/>
    </row>
    <row r="201" spans="21:30">
      <c r="U201" s="2"/>
      <c r="V201" s="2"/>
      <c r="W201" s="1"/>
      <c r="X201" s="2"/>
      <c r="Y201" s="2"/>
      <c r="Z201" s="2"/>
      <c r="AA201" s="2"/>
      <c r="AB201" s="2"/>
      <c r="AC201" s="2"/>
      <c r="AD201" s="2"/>
    </row>
    <row r="230" ht="22.5" customHeight="1"/>
    <row r="233" ht="15" customHeight="1"/>
    <row r="235" ht="22.5" customHeight="1"/>
    <row r="302" spans="10:19">
      <c r="J302" s="2"/>
      <c r="K302" s="2"/>
      <c r="L302" s="1"/>
      <c r="M302" s="2"/>
      <c r="N302" s="2"/>
      <c r="O302" s="2"/>
      <c r="P302" s="2"/>
      <c r="Q302" s="2"/>
      <c r="R302" s="2"/>
      <c r="S302" s="2"/>
    </row>
    <row r="304" spans="10:19" ht="15" customHeight="1"/>
    <row r="306" ht="15" customHeight="1"/>
    <row r="345" ht="15" customHeight="1"/>
    <row r="349" s="1" customFormat="1" ht="30" customHeight="1"/>
    <row r="350" s="1" customFormat="1" ht="30" customHeight="1"/>
    <row r="351" s="1" customFormat="1" ht="30" customHeight="1"/>
    <row r="352" s="1" customFormat="1" ht="30" customHeight="1"/>
    <row r="353" spans="10:19" s="1" customFormat="1" ht="30" customHeight="1"/>
    <row r="354" spans="10:19" s="1" customFormat="1" ht="30" customHeight="1"/>
    <row r="355" spans="10:19" s="1" customFormat="1" ht="30" customHeight="1"/>
    <row r="356" spans="10:19" s="1" customFormat="1" ht="30" customHeight="1"/>
    <row r="357" spans="10:19" s="1" customFormat="1" ht="30" customHeight="1"/>
    <row r="358" spans="10:19" s="1" customFormat="1" ht="30" customHeight="1"/>
    <row r="359" spans="10:19" s="1" customFormat="1" ht="30" customHeight="1"/>
    <row r="360" spans="10:19" s="1" customFormat="1" ht="30" customHeight="1"/>
    <row r="361" spans="10:19" s="1" customFormat="1" ht="30" customHeight="1"/>
    <row r="362" spans="10:19" s="1" customFormat="1" ht="30" customHeight="1"/>
    <row r="363" spans="10:19" s="1" customFormat="1" ht="30" customHeight="1"/>
    <row r="364" spans="10:19" s="1" customFormat="1" ht="30" customHeight="1"/>
    <row r="365" spans="10:19" s="1" customFormat="1" ht="30" customHeight="1"/>
    <row r="366" spans="10:19" s="1" customFormat="1" ht="30" customHeight="1"/>
    <row r="367" spans="10:19" s="1" customFormat="1" ht="30" customHeight="1">
      <c r="J367" s="2"/>
      <c r="K367" s="2"/>
      <c r="M367" s="2"/>
      <c r="N367" s="2"/>
      <c r="O367" s="2"/>
      <c r="P367" s="2"/>
      <c r="Q367" s="2"/>
      <c r="R367" s="2"/>
      <c r="S367" s="2"/>
    </row>
    <row r="368" spans="10:19" s="1" customFormat="1" ht="30" customHeight="1">
      <c r="J368" s="2"/>
      <c r="K368" s="2"/>
      <c r="M368" s="2"/>
      <c r="N368" s="2"/>
      <c r="O368" s="2"/>
      <c r="P368" s="2"/>
      <c r="Q368" s="2"/>
      <c r="R368" s="2"/>
      <c r="S368" s="2"/>
    </row>
    <row r="369" spans="10:19" s="1" customFormat="1" ht="30" customHeight="1">
      <c r="J369" s="2"/>
      <c r="K369" s="2"/>
      <c r="M369" s="2"/>
      <c r="N369" s="2"/>
      <c r="O369" s="2"/>
      <c r="P369" s="2"/>
      <c r="Q369" s="2"/>
      <c r="R369" s="2"/>
      <c r="S369" s="2"/>
    </row>
    <row r="370" spans="10:19" s="1" customFormat="1" ht="30" customHeight="1">
      <c r="J370" s="2"/>
      <c r="K370" s="2"/>
      <c r="M370" s="2"/>
      <c r="N370" s="2"/>
      <c r="O370" s="2"/>
      <c r="P370" s="2"/>
      <c r="Q370" s="2"/>
      <c r="R370" s="2"/>
      <c r="S370" s="2"/>
    </row>
    <row r="371" spans="10:19" s="1" customFormat="1" ht="30" customHeight="1">
      <c r="J371" s="2"/>
      <c r="K371" s="2"/>
      <c r="M371" s="2"/>
      <c r="N371" s="2"/>
      <c r="O371" s="2"/>
      <c r="P371" s="2"/>
      <c r="Q371" s="2"/>
      <c r="R371" s="2"/>
      <c r="S371" s="2"/>
    </row>
    <row r="372" spans="10:19" s="1" customFormat="1" ht="30" customHeight="1">
      <c r="J372" s="2"/>
      <c r="K372" s="2"/>
      <c r="M372" s="2"/>
      <c r="N372" s="2"/>
      <c r="O372" s="2"/>
      <c r="P372" s="2"/>
      <c r="Q372" s="2"/>
      <c r="R372" s="2"/>
      <c r="S372" s="2"/>
    </row>
    <row r="373" spans="10:19" s="1" customFormat="1" ht="30" customHeight="1">
      <c r="J373" s="2"/>
      <c r="K373" s="2"/>
      <c r="M373" s="2"/>
      <c r="N373" s="2"/>
      <c r="O373" s="2"/>
      <c r="P373" s="2"/>
      <c r="Q373" s="2"/>
      <c r="R373" s="2"/>
      <c r="S373" s="2"/>
    </row>
    <row r="374" spans="10:19" s="1" customFormat="1" ht="30" customHeight="1">
      <c r="J374" s="2"/>
      <c r="K374" s="2"/>
      <c r="M374" s="2"/>
      <c r="N374" s="2"/>
      <c r="O374" s="2"/>
      <c r="P374" s="2"/>
      <c r="Q374" s="2"/>
      <c r="R374" s="2"/>
      <c r="S374" s="2"/>
    </row>
    <row r="375" spans="10:19" s="1" customFormat="1" ht="30" customHeight="1">
      <c r="J375" s="2"/>
      <c r="K375" s="2"/>
      <c r="M375" s="2"/>
      <c r="N375" s="2"/>
      <c r="O375" s="2"/>
      <c r="P375" s="2"/>
      <c r="Q375" s="2"/>
      <c r="R375" s="2"/>
      <c r="S375" s="2"/>
    </row>
    <row r="376" spans="10:19" s="1" customFormat="1" ht="30" customHeight="1">
      <c r="J376" s="2"/>
      <c r="K376" s="2"/>
      <c r="M376" s="2"/>
      <c r="N376" s="2"/>
      <c r="O376" s="2"/>
      <c r="P376" s="2"/>
      <c r="Q376" s="2"/>
      <c r="R376" s="2"/>
      <c r="S376" s="2"/>
    </row>
    <row r="377" spans="10:19" s="1" customFormat="1" ht="30" customHeight="1">
      <c r="J377" s="2"/>
      <c r="K377" s="2"/>
      <c r="M377" s="2"/>
      <c r="N377" s="2"/>
      <c r="O377" s="2"/>
      <c r="P377" s="2"/>
      <c r="Q377" s="2"/>
      <c r="R377" s="2"/>
      <c r="S377" s="2"/>
    </row>
    <row r="378" spans="10:19" s="1" customFormat="1" ht="30" customHeight="1">
      <c r="J378" s="2"/>
      <c r="K378" s="2"/>
      <c r="M378" s="2"/>
      <c r="N378" s="2"/>
      <c r="O378" s="2"/>
      <c r="P378" s="2"/>
      <c r="Q378" s="2"/>
      <c r="R378" s="2"/>
      <c r="S378" s="2"/>
    </row>
    <row r="379" spans="10:19" s="1" customFormat="1" ht="30" customHeight="1">
      <c r="J379" s="2"/>
      <c r="K379" s="2"/>
      <c r="M379" s="2"/>
      <c r="N379" s="2"/>
      <c r="O379" s="2"/>
      <c r="P379" s="2"/>
      <c r="Q379" s="2"/>
      <c r="R379" s="2"/>
      <c r="S379" s="2"/>
    </row>
    <row r="380" spans="10:19" s="1" customFormat="1" ht="30" customHeight="1">
      <c r="J380" s="2"/>
      <c r="K380" s="2"/>
      <c r="M380" s="2"/>
      <c r="N380" s="2"/>
      <c r="O380" s="2"/>
      <c r="P380" s="2"/>
      <c r="Q380" s="2"/>
      <c r="R380" s="2"/>
      <c r="S380" s="2"/>
    </row>
    <row r="381" spans="10:19" s="1" customFormat="1" ht="30" customHeight="1">
      <c r="J381" s="2"/>
      <c r="K381" s="2"/>
      <c r="M381" s="2"/>
      <c r="N381" s="2"/>
      <c r="O381" s="2"/>
      <c r="P381" s="2"/>
      <c r="Q381" s="2"/>
      <c r="R381" s="2"/>
      <c r="S381" s="2"/>
    </row>
    <row r="382" spans="10:19" s="1" customFormat="1" ht="30" customHeight="1">
      <c r="J382" s="2"/>
      <c r="K382" s="2"/>
      <c r="M382" s="2"/>
      <c r="N382" s="2"/>
      <c r="O382" s="2"/>
      <c r="P382" s="2"/>
      <c r="Q382" s="2"/>
      <c r="R382" s="2"/>
      <c r="S382" s="2"/>
    </row>
    <row r="383" spans="10:19" s="1" customFormat="1" ht="30" customHeight="1">
      <c r="J383" s="2"/>
      <c r="K383" s="2"/>
      <c r="M383" s="2"/>
      <c r="N383" s="2"/>
      <c r="O383" s="2"/>
      <c r="P383" s="2"/>
      <c r="Q383" s="2"/>
      <c r="R383" s="2"/>
      <c r="S383" s="2"/>
    </row>
    <row r="384" spans="10:19" s="1" customFormat="1" ht="30" customHeight="1">
      <c r="J384" s="2"/>
      <c r="K384" s="2"/>
      <c r="M384" s="2"/>
      <c r="N384" s="2"/>
      <c r="O384" s="2"/>
      <c r="P384" s="2"/>
      <c r="Q384" s="2"/>
      <c r="R384" s="2"/>
      <c r="S384" s="2"/>
    </row>
    <row r="385" spans="10:19" s="1" customFormat="1" ht="30" customHeight="1">
      <c r="J385" s="2"/>
      <c r="K385" s="2"/>
      <c r="M385" s="2"/>
      <c r="N385" s="2"/>
      <c r="O385" s="2"/>
      <c r="P385" s="2"/>
      <c r="Q385" s="2"/>
      <c r="R385" s="2"/>
      <c r="S385" s="2"/>
    </row>
    <row r="386" spans="10:19" s="1" customFormat="1" ht="30" customHeight="1">
      <c r="J386" s="2"/>
      <c r="K386" s="2"/>
      <c r="M386" s="2"/>
      <c r="N386" s="2"/>
      <c r="O386" s="2"/>
      <c r="P386" s="2"/>
      <c r="Q386" s="2"/>
      <c r="R386" s="2"/>
      <c r="S386" s="2"/>
    </row>
    <row r="387" spans="10:19" s="1" customFormat="1" ht="30" customHeight="1">
      <c r="J387" s="2"/>
      <c r="K387" s="2"/>
      <c r="M387" s="2"/>
      <c r="N387" s="2"/>
      <c r="O387" s="2"/>
      <c r="P387" s="2"/>
      <c r="Q387" s="2"/>
      <c r="R387" s="2"/>
      <c r="S387" s="2"/>
    </row>
    <row r="388" spans="10:19" s="1" customFormat="1" ht="30" customHeight="1">
      <c r="J388" s="2"/>
      <c r="K388" s="2"/>
      <c r="M388" s="2"/>
      <c r="N388" s="2"/>
      <c r="O388" s="2"/>
      <c r="P388" s="2"/>
      <c r="Q388" s="2"/>
      <c r="R388" s="2"/>
      <c r="S388" s="2"/>
    </row>
    <row r="389" spans="10:19" s="1" customFormat="1" ht="30" customHeight="1">
      <c r="J389" s="2"/>
      <c r="K389" s="2"/>
      <c r="M389" s="2"/>
      <c r="N389" s="2"/>
      <c r="O389" s="2"/>
      <c r="P389" s="2"/>
      <c r="Q389" s="2"/>
      <c r="R389" s="2"/>
      <c r="S389" s="2"/>
    </row>
    <row r="390" spans="10:19" s="1" customFormat="1" ht="30" customHeight="1">
      <c r="J390" s="2"/>
      <c r="K390" s="2"/>
      <c r="M390" s="2"/>
      <c r="N390" s="2"/>
      <c r="O390" s="2"/>
      <c r="P390" s="2"/>
      <c r="Q390" s="2"/>
      <c r="R390" s="2"/>
      <c r="S390" s="2"/>
    </row>
    <row r="391" spans="10:19" s="1" customFormat="1" ht="30" customHeight="1">
      <c r="J391" s="2"/>
      <c r="K391" s="2"/>
      <c r="M391" s="2"/>
      <c r="N391" s="2"/>
      <c r="O391" s="2"/>
      <c r="P391" s="2"/>
      <c r="Q391" s="2"/>
      <c r="R391" s="2"/>
      <c r="S391" s="2"/>
    </row>
    <row r="392" spans="10:19" s="1" customFormat="1" ht="30" customHeight="1">
      <c r="J392" s="2"/>
      <c r="K392" s="2"/>
      <c r="M392" s="2"/>
      <c r="N392" s="2"/>
      <c r="O392" s="2"/>
      <c r="P392" s="2"/>
      <c r="Q392" s="2"/>
      <c r="R392" s="2"/>
      <c r="S392" s="2"/>
    </row>
    <row r="393" spans="10:19" s="1" customFormat="1" ht="30" customHeight="1">
      <c r="J393" s="2"/>
      <c r="K393" s="2"/>
      <c r="M393" s="2"/>
      <c r="N393" s="2"/>
      <c r="O393" s="2"/>
      <c r="P393" s="2"/>
      <c r="Q393" s="2"/>
      <c r="R393" s="2"/>
      <c r="S393" s="2"/>
    </row>
    <row r="394" spans="10:19" s="1" customFormat="1" ht="30" customHeight="1">
      <c r="J394" s="2"/>
      <c r="K394" s="2"/>
      <c r="M394" s="2"/>
      <c r="N394" s="2"/>
      <c r="O394" s="2"/>
      <c r="P394" s="2"/>
      <c r="Q394" s="2"/>
      <c r="R394" s="2"/>
      <c r="S394" s="2"/>
    </row>
    <row r="395" spans="10:19" s="1" customFormat="1" ht="30" customHeight="1">
      <c r="J395" s="2"/>
      <c r="K395" s="2"/>
      <c r="M395" s="2"/>
      <c r="N395" s="2"/>
      <c r="O395" s="2"/>
      <c r="P395" s="2"/>
      <c r="Q395" s="2"/>
      <c r="R395" s="2"/>
      <c r="S395" s="2"/>
    </row>
    <row r="396" spans="10:19" s="1" customFormat="1" ht="30" customHeight="1">
      <c r="J396" s="2"/>
      <c r="K396" s="2"/>
      <c r="M396" s="2"/>
      <c r="N396" s="2"/>
      <c r="O396" s="2"/>
      <c r="P396" s="2"/>
      <c r="Q396" s="2"/>
      <c r="R396" s="2"/>
      <c r="S396" s="2"/>
    </row>
    <row r="397" spans="10:19" s="1" customFormat="1" ht="30" customHeight="1">
      <c r="J397" s="2"/>
      <c r="K397" s="2"/>
      <c r="M397" s="2"/>
      <c r="N397" s="2"/>
      <c r="O397" s="2"/>
      <c r="P397" s="2"/>
      <c r="Q397" s="2"/>
      <c r="R397" s="2"/>
      <c r="S397" s="2"/>
    </row>
    <row r="398" spans="10:19" s="1" customFormat="1" ht="30" customHeight="1">
      <c r="J398" s="2"/>
      <c r="K398" s="2"/>
      <c r="M398" s="2"/>
      <c r="N398" s="2"/>
      <c r="O398" s="2"/>
      <c r="P398" s="2"/>
      <c r="Q398" s="2"/>
      <c r="R398" s="2"/>
      <c r="S398" s="2"/>
    </row>
    <row r="399" spans="10:19">
      <c r="J399" s="2"/>
      <c r="K399" s="2"/>
      <c r="L399" s="1"/>
      <c r="M399" s="2"/>
      <c r="N399" s="2"/>
      <c r="O399" s="2"/>
      <c r="P399" s="2"/>
      <c r="Q399" s="2"/>
      <c r="R399" s="2"/>
      <c r="S399" s="2"/>
    </row>
    <row r="400" spans="10:19">
      <c r="J400" s="2"/>
      <c r="K400" s="2"/>
      <c r="L400" s="1"/>
      <c r="M400" s="2"/>
      <c r="N400" s="2"/>
      <c r="O400" s="2"/>
      <c r="P400" s="2"/>
      <c r="Q400" s="2"/>
      <c r="R400" s="2"/>
      <c r="S400" s="2"/>
    </row>
    <row r="401" spans="10:19">
      <c r="J401" s="2"/>
      <c r="K401" s="2"/>
      <c r="L401" s="1"/>
      <c r="M401" s="2"/>
      <c r="N401" s="2"/>
      <c r="O401" s="2"/>
      <c r="P401" s="2"/>
      <c r="Q401" s="2"/>
      <c r="R401" s="2"/>
      <c r="S401" s="2"/>
    </row>
    <row r="402" spans="10:19">
      <c r="J402" s="2"/>
      <c r="K402" s="2"/>
      <c r="L402" s="1"/>
      <c r="M402" s="2"/>
      <c r="N402" s="2"/>
      <c r="O402" s="2"/>
      <c r="P402" s="2"/>
      <c r="Q402" s="2"/>
      <c r="R402" s="2"/>
      <c r="S402" s="2"/>
    </row>
    <row r="404" spans="10:19" ht="15" customHeight="1"/>
    <row r="406" spans="10:19" ht="22.5" customHeight="1"/>
    <row r="417" spans="10:19">
      <c r="J417" s="563"/>
      <c r="K417" s="563"/>
      <c r="L417" s="563"/>
      <c r="M417" s="563"/>
      <c r="N417" s="328"/>
      <c r="O417" s="328"/>
      <c r="P417" s="328"/>
      <c r="Q417" s="328"/>
      <c r="R417" s="328"/>
      <c r="S417" s="328"/>
    </row>
    <row r="418" spans="10:19">
      <c r="J418" s="563"/>
      <c r="K418" s="563"/>
      <c r="L418" s="563"/>
      <c r="M418" s="563"/>
      <c r="N418" s="328"/>
      <c r="O418" s="328"/>
      <c r="P418" s="328"/>
      <c r="Q418" s="328"/>
      <c r="R418" s="328"/>
      <c r="S418" s="328"/>
    </row>
    <row r="419" spans="10:19">
      <c r="J419" s="563"/>
      <c r="K419" s="563"/>
      <c r="L419" s="563"/>
      <c r="M419" s="563"/>
      <c r="N419" s="328"/>
      <c r="O419" s="328"/>
      <c r="P419" s="328"/>
      <c r="Q419" s="328"/>
      <c r="R419" s="328"/>
      <c r="S419" s="328"/>
    </row>
    <row r="420" spans="10:19">
      <c r="J420" s="563"/>
      <c r="K420" s="563"/>
      <c r="L420" s="563"/>
      <c r="M420" s="563"/>
      <c r="N420" s="328"/>
      <c r="O420" s="328"/>
      <c r="P420" s="328"/>
      <c r="Q420" s="328"/>
      <c r="R420" s="328"/>
      <c r="S420" s="328"/>
    </row>
    <row r="421" spans="10:19">
      <c r="J421" s="563"/>
      <c r="K421" s="563"/>
      <c r="L421" s="563"/>
      <c r="M421" s="563"/>
      <c r="N421" s="328"/>
      <c r="O421" s="328"/>
      <c r="P421" s="328"/>
      <c r="Q421" s="328"/>
      <c r="R421" s="328"/>
      <c r="S421" s="328"/>
    </row>
    <row r="422" spans="10:19">
      <c r="J422" s="563"/>
      <c r="K422" s="563"/>
      <c r="L422" s="563"/>
      <c r="M422" s="563"/>
      <c r="N422" s="328"/>
      <c r="O422" s="328"/>
      <c r="P422" s="328"/>
      <c r="Q422" s="328"/>
      <c r="R422" s="328"/>
      <c r="S422" s="328"/>
    </row>
    <row r="423" spans="10:19">
      <c r="J423" s="563"/>
      <c r="K423" s="563"/>
      <c r="L423" s="563"/>
      <c r="M423" s="563"/>
      <c r="N423" s="328"/>
      <c r="O423" s="328"/>
      <c r="P423" s="328"/>
      <c r="Q423" s="328"/>
      <c r="R423" s="328"/>
      <c r="S423" s="328"/>
    </row>
    <row r="424" spans="10:19">
      <c r="J424" s="563"/>
      <c r="K424" s="563"/>
      <c r="L424" s="563"/>
      <c r="M424" s="563"/>
      <c r="N424" s="328"/>
      <c r="O424" s="328"/>
      <c r="P424" s="328"/>
      <c r="Q424" s="328"/>
      <c r="R424" s="328"/>
      <c r="S424" s="328"/>
    </row>
    <row r="425" spans="10:19">
      <c r="J425" s="563"/>
      <c r="K425" s="563"/>
      <c r="L425" s="563"/>
      <c r="M425" s="563"/>
      <c r="N425" s="328"/>
      <c r="O425" s="328"/>
      <c r="P425" s="328"/>
      <c r="Q425" s="328"/>
      <c r="R425" s="328"/>
      <c r="S425" s="328"/>
    </row>
    <row r="426" spans="10:19">
      <c r="J426" s="563"/>
      <c r="K426" s="563"/>
      <c r="L426" s="563"/>
      <c r="M426" s="563"/>
      <c r="N426" s="328"/>
      <c r="O426" s="328"/>
      <c r="P426" s="328"/>
      <c r="Q426" s="328"/>
      <c r="R426" s="328"/>
      <c r="S426" s="328"/>
    </row>
    <row r="427" spans="10:19">
      <c r="J427" s="563"/>
      <c r="K427" s="563"/>
      <c r="L427" s="563"/>
      <c r="M427" s="563"/>
      <c r="N427" s="328"/>
      <c r="O427" s="328"/>
      <c r="P427" s="328"/>
      <c r="Q427" s="328"/>
      <c r="R427" s="328"/>
      <c r="S427" s="328"/>
    </row>
    <row r="428" spans="10:19">
      <c r="J428" s="563"/>
      <c r="K428" s="563"/>
      <c r="L428" s="563"/>
      <c r="M428" s="563"/>
      <c r="N428" s="328"/>
      <c r="O428" s="328"/>
      <c r="P428" s="328"/>
      <c r="Q428" s="328"/>
      <c r="R428" s="328"/>
      <c r="S428" s="328"/>
    </row>
    <row r="429" spans="10:19">
      <c r="J429" s="563"/>
      <c r="K429" s="563"/>
      <c r="L429" s="563"/>
      <c r="M429" s="563"/>
      <c r="N429" s="328"/>
      <c r="O429" s="328"/>
      <c r="P429" s="328"/>
      <c r="Q429" s="328"/>
      <c r="R429" s="328"/>
      <c r="S429" s="328"/>
    </row>
    <row r="430" spans="10:19">
      <c r="J430" s="563"/>
      <c r="K430" s="563"/>
      <c r="L430" s="563"/>
      <c r="M430" s="563"/>
      <c r="N430" s="328"/>
      <c r="O430" s="328"/>
      <c r="P430" s="328"/>
      <c r="Q430" s="328"/>
      <c r="R430" s="328"/>
      <c r="S430" s="328"/>
    </row>
    <row r="431" spans="10:19">
      <c r="J431" s="563"/>
      <c r="K431" s="563"/>
      <c r="L431" s="563"/>
      <c r="M431" s="563"/>
      <c r="N431" s="328"/>
      <c r="O431" s="328"/>
      <c r="P431" s="328"/>
      <c r="Q431" s="328"/>
      <c r="R431" s="328"/>
      <c r="S431" s="328"/>
    </row>
    <row r="432" spans="10:19">
      <c r="J432" s="563"/>
      <c r="K432" s="563"/>
      <c r="L432" s="563"/>
      <c r="M432" s="563"/>
      <c r="N432" s="328"/>
      <c r="O432" s="328"/>
      <c r="P432" s="328"/>
      <c r="Q432" s="328"/>
      <c r="R432" s="328"/>
      <c r="S432" s="328"/>
    </row>
    <row r="433" spans="10:19">
      <c r="J433" s="563"/>
      <c r="K433" s="563"/>
      <c r="L433" s="563"/>
      <c r="M433" s="563"/>
      <c r="N433" s="328"/>
      <c r="O433" s="328"/>
      <c r="P433" s="328"/>
      <c r="Q433" s="328"/>
      <c r="R433" s="328"/>
      <c r="S433" s="328"/>
    </row>
    <row r="434" spans="10:19">
      <c r="J434" s="563"/>
      <c r="K434" s="563"/>
      <c r="L434" s="563"/>
      <c r="M434" s="563"/>
      <c r="N434" s="328"/>
      <c r="O434" s="328"/>
      <c r="P434" s="328"/>
      <c r="Q434" s="328"/>
      <c r="R434" s="328"/>
      <c r="S434" s="328"/>
    </row>
    <row r="435" spans="10:19">
      <c r="J435" s="563"/>
      <c r="K435" s="563"/>
      <c r="L435" s="563"/>
      <c r="M435" s="563"/>
      <c r="N435" s="328"/>
      <c r="O435" s="328"/>
      <c r="P435" s="328"/>
      <c r="Q435" s="328"/>
      <c r="R435" s="328"/>
      <c r="S435" s="328"/>
    </row>
    <row r="436" spans="10:19">
      <c r="J436" s="563"/>
      <c r="K436" s="563"/>
      <c r="L436" s="563"/>
      <c r="M436" s="563"/>
      <c r="N436" s="328"/>
      <c r="O436" s="328"/>
      <c r="P436" s="328"/>
      <c r="Q436" s="328"/>
      <c r="R436" s="328"/>
      <c r="S436" s="328"/>
    </row>
    <row r="437" spans="10:19">
      <c r="J437" s="563"/>
      <c r="K437" s="563"/>
      <c r="L437" s="563"/>
      <c r="M437" s="563"/>
      <c r="N437" s="328"/>
      <c r="O437" s="328"/>
      <c r="P437" s="328"/>
      <c r="Q437" s="328"/>
      <c r="R437" s="328"/>
      <c r="S437" s="328"/>
    </row>
    <row r="438" spans="10:19">
      <c r="J438" s="563"/>
      <c r="K438" s="563"/>
      <c r="L438" s="563"/>
      <c r="M438" s="563"/>
      <c r="N438" s="328"/>
      <c r="O438" s="328"/>
      <c r="P438" s="328"/>
      <c r="Q438" s="328"/>
      <c r="R438" s="328"/>
      <c r="S438" s="328"/>
    </row>
    <row r="439" spans="10:19">
      <c r="J439" s="563"/>
      <c r="K439" s="563"/>
      <c r="L439" s="563"/>
      <c r="M439" s="563"/>
      <c r="N439" s="328"/>
      <c r="O439" s="328"/>
      <c r="P439" s="328"/>
      <c r="Q439" s="328"/>
      <c r="R439" s="328"/>
      <c r="S439" s="328"/>
    </row>
    <row r="440" spans="10:19">
      <c r="J440" s="563"/>
      <c r="K440" s="563"/>
      <c r="L440" s="563"/>
      <c r="M440" s="563"/>
      <c r="N440" s="328"/>
      <c r="O440" s="328"/>
      <c r="P440" s="328"/>
      <c r="Q440" s="328"/>
      <c r="R440" s="328"/>
      <c r="S440" s="328"/>
    </row>
    <row r="441" spans="10:19">
      <c r="J441" s="563"/>
      <c r="K441" s="563"/>
      <c r="L441" s="563"/>
      <c r="M441" s="563"/>
      <c r="N441" s="328"/>
      <c r="O441" s="328"/>
      <c r="P441" s="328"/>
      <c r="Q441" s="328"/>
      <c r="R441" s="328"/>
      <c r="S441" s="328"/>
    </row>
    <row r="442" spans="10:19">
      <c r="J442" s="563"/>
      <c r="K442" s="563"/>
      <c r="L442" s="563"/>
      <c r="M442" s="563"/>
      <c r="N442" s="328"/>
      <c r="O442" s="328"/>
      <c r="P442" s="328"/>
      <c r="Q442" s="328"/>
      <c r="R442" s="328"/>
      <c r="S442" s="328"/>
    </row>
    <row r="443" spans="10:19">
      <c r="J443" s="563"/>
      <c r="K443" s="563"/>
      <c r="L443" s="563"/>
      <c r="M443" s="563"/>
      <c r="N443" s="328"/>
      <c r="O443" s="328"/>
      <c r="P443" s="328"/>
      <c r="Q443" s="328"/>
      <c r="R443" s="328"/>
      <c r="S443" s="328"/>
    </row>
    <row r="444" spans="10:19">
      <c r="J444" s="563"/>
      <c r="K444" s="563"/>
      <c r="L444" s="563"/>
      <c r="M444" s="563"/>
      <c r="N444" s="328"/>
      <c r="O444" s="328"/>
      <c r="P444" s="328"/>
      <c r="Q444" s="328"/>
      <c r="R444" s="328"/>
      <c r="S444" s="328"/>
    </row>
    <row r="445" spans="10:19">
      <c r="J445" s="563"/>
      <c r="K445" s="563"/>
      <c r="L445" s="563"/>
      <c r="M445" s="563"/>
      <c r="N445" s="328"/>
      <c r="O445" s="328"/>
      <c r="P445" s="328"/>
      <c r="Q445" s="328"/>
      <c r="R445" s="328"/>
      <c r="S445" s="328"/>
    </row>
    <row r="446" spans="10:19">
      <c r="J446" s="2"/>
      <c r="K446" s="2"/>
      <c r="L446" s="1"/>
      <c r="M446" s="2"/>
      <c r="N446" s="2"/>
      <c r="O446" s="2"/>
      <c r="P446" s="2"/>
      <c r="Q446" s="2"/>
      <c r="R446" s="2"/>
      <c r="S446" s="2"/>
    </row>
    <row r="447" spans="10:19">
      <c r="J447" s="2"/>
      <c r="K447" s="2"/>
      <c r="L447" s="1"/>
      <c r="M447" s="2"/>
      <c r="N447" s="2"/>
      <c r="O447" s="2"/>
      <c r="P447" s="2"/>
      <c r="Q447" s="2"/>
      <c r="R447" s="2"/>
      <c r="S447" s="2"/>
    </row>
    <row r="448" spans="10:19" s="1" customFormat="1" ht="30" customHeight="1">
      <c r="J448" s="2"/>
      <c r="K448" s="2"/>
      <c r="M448" s="2"/>
      <c r="N448" s="2"/>
      <c r="O448" s="2"/>
      <c r="P448" s="2"/>
      <c r="Q448" s="2"/>
      <c r="R448" s="2"/>
      <c r="S448" s="2"/>
    </row>
    <row r="449" spans="10:19" s="1" customFormat="1" ht="30" customHeight="1">
      <c r="J449" s="2"/>
      <c r="K449" s="2"/>
      <c r="M449" s="2"/>
      <c r="N449" s="2"/>
      <c r="O449" s="2"/>
      <c r="P449" s="2"/>
      <c r="Q449" s="2"/>
      <c r="R449" s="2"/>
      <c r="S449" s="2"/>
    </row>
    <row r="450" spans="10:19" s="1" customFormat="1" ht="30" customHeight="1">
      <c r="J450" s="2"/>
      <c r="K450" s="2"/>
      <c r="M450" s="2"/>
      <c r="N450" s="2"/>
      <c r="O450" s="2"/>
      <c r="P450" s="2"/>
      <c r="Q450" s="2"/>
      <c r="R450" s="2"/>
      <c r="S450" s="2"/>
    </row>
    <row r="451" spans="10:19" s="1" customFormat="1" ht="30" customHeight="1">
      <c r="J451" s="2"/>
      <c r="K451" s="2"/>
      <c r="M451" s="2"/>
      <c r="N451" s="2"/>
      <c r="O451" s="2"/>
      <c r="P451" s="2"/>
      <c r="Q451" s="2"/>
      <c r="R451" s="2"/>
      <c r="S451" s="2"/>
    </row>
    <row r="452" spans="10:19" s="1" customFormat="1" ht="30" customHeight="1">
      <c r="J452" s="2"/>
      <c r="K452" s="2"/>
      <c r="M452" s="2"/>
      <c r="N452" s="2"/>
      <c r="O452" s="2"/>
      <c r="P452" s="2"/>
      <c r="Q452" s="2"/>
      <c r="R452" s="2"/>
      <c r="S452" s="2"/>
    </row>
    <row r="453" spans="10:19" s="1" customFormat="1" ht="30" customHeight="1">
      <c r="J453" s="2"/>
      <c r="K453" s="2"/>
      <c r="M453" s="2"/>
      <c r="N453" s="2"/>
      <c r="O453" s="2"/>
      <c r="P453" s="2"/>
      <c r="Q453" s="2"/>
      <c r="R453" s="2"/>
      <c r="S453" s="2"/>
    </row>
    <row r="454" spans="10:19" s="1" customFormat="1" ht="30" customHeight="1">
      <c r="J454" s="2"/>
      <c r="K454" s="2"/>
      <c r="M454" s="2"/>
      <c r="N454" s="2"/>
      <c r="O454" s="2"/>
      <c r="P454" s="2"/>
      <c r="Q454" s="2"/>
      <c r="R454" s="2"/>
      <c r="S454" s="2"/>
    </row>
    <row r="455" spans="10:19" s="1" customFormat="1" ht="30" customHeight="1">
      <c r="J455" s="2"/>
      <c r="K455" s="2"/>
      <c r="M455" s="2"/>
      <c r="N455" s="2"/>
      <c r="O455" s="2"/>
      <c r="P455" s="2"/>
      <c r="Q455" s="2"/>
      <c r="R455" s="2"/>
      <c r="S455" s="2"/>
    </row>
    <row r="456" spans="10:19" s="1" customFormat="1" ht="30" customHeight="1">
      <c r="J456" s="2"/>
      <c r="K456" s="2"/>
      <c r="M456" s="2"/>
      <c r="N456" s="2"/>
      <c r="O456" s="2"/>
      <c r="P456" s="2"/>
      <c r="Q456" s="2"/>
      <c r="R456" s="2"/>
      <c r="S456" s="2"/>
    </row>
    <row r="457" spans="10:19" s="1" customFormat="1" ht="30" customHeight="1">
      <c r="J457" s="2"/>
      <c r="K457" s="2"/>
      <c r="M457" s="2"/>
      <c r="N457" s="2"/>
      <c r="O457" s="2"/>
      <c r="P457" s="2"/>
      <c r="Q457" s="2"/>
      <c r="R457" s="2"/>
      <c r="S457" s="2"/>
    </row>
    <row r="458" spans="10:19" s="1" customFormat="1" ht="30" customHeight="1">
      <c r="J458" s="2"/>
      <c r="K458" s="2"/>
      <c r="M458" s="2"/>
      <c r="N458" s="2"/>
      <c r="O458" s="2"/>
      <c r="P458" s="2"/>
      <c r="Q458" s="2"/>
      <c r="R458" s="2"/>
      <c r="S458" s="2"/>
    </row>
    <row r="459" spans="10:19" s="1" customFormat="1" ht="30" customHeight="1">
      <c r="J459" s="2"/>
      <c r="K459" s="2"/>
      <c r="M459" s="2"/>
      <c r="N459" s="2"/>
      <c r="O459" s="2"/>
      <c r="P459" s="2"/>
      <c r="Q459" s="2"/>
      <c r="R459" s="2"/>
      <c r="S459" s="2"/>
    </row>
    <row r="460" spans="10:19" s="1" customFormat="1" ht="30" customHeight="1">
      <c r="J460" s="2"/>
      <c r="K460" s="2"/>
      <c r="M460" s="2"/>
      <c r="N460" s="2"/>
      <c r="O460" s="2"/>
      <c r="P460" s="2"/>
      <c r="Q460" s="2"/>
      <c r="R460" s="2"/>
      <c r="S460" s="2"/>
    </row>
    <row r="461" spans="10:19" s="1" customFormat="1" ht="30" customHeight="1">
      <c r="J461" s="2"/>
      <c r="K461" s="2"/>
      <c r="M461" s="2"/>
      <c r="N461" s="2"/>
      <c r="O461" s="2"/>
      <c r="P461" s="2"/>
      <c r="Q461" s="2"/>
      <c r="R461" s="2"/>
      <c r="S461" s="2"/>
    </row>
    <row r="462" spans="10:19" s="1" customFormat="1" ht="30" customHeight="1">
      <c r="J462" s="2"/>
      <c r="K462" s="2"/>
      <c r="M462" s="2"/>
      <c r="N462" s="2"/>
      <c r="O462" s="2"/>
      <c r="P462" s="2"/>
      <c r="Q462" s="2"/>
      <c r="R462" s="2"/>
      <c r="S462" s="2"/>
    </row>
    <row r="463" spans="10:19" s="1" customFormat="1" ht="30" customHeight="1">
      <c r="J463" s="2"/>
      <c r="K463" s="2"/>
      <c r="M463" s="2"/>
      <c r="N463" s="2"/>
      <c r="O463" s="2"/>
      <c r="P463" s="2"/>
      <c r="Q463" s="2"/>
      <c r="R463" s="2"/>
      <c r="S463" s="2"/>
    </row>
    <row r="464" spans="10:19" s="1" customFormat="1" ht="30" customHeight="1">
      <c r="J464" s="2"/>
      <c r="K464" s="2"/>
      <c r="M464" s="2"/>
      <c r="N464" s="2"/>
      <c r="O464" s="2"/>
      <c r="P464" s="2"/>
      <c r="Q464" s="2"/>
      <c r="R464" s="2"/>
      <c r="S464" s="2"/>
    </row>
    <row r="465" spans="10:19" s="1" customFormat="1" ht="30" customHeight="1">
      <c r="J465" s="2"/>
      <c r="K465" s="2"/>
      <c r="M465" s="2"/>
      <c r="N465" s="2"/>
      <c r="O465" s="2"/>
      <c r="P465" s="2"/>
      <c r="Q465" s="2"/>
      <c r="R465" s="2"/>
      <c r="S465" s="2"/>
    </row>
    <row r="466" spans="10:19" s="1" customFormat="1" ht="30" customHeight="1">
      <c r="J466" s="2"/>
      <c r="K466" s="2"/>
      <c r="M466" s="2"/>
      <c r="N466" s="2"/>
      <c r="O466" s="2"/>
      <c r="P466" s="2"/>
      <c r="Q466" s="2"/>
      <c r="R466" s="2"/>
      <c r="S466" s="2"/>
    </row>
    <row r="467" spans="10:19" s="1" customFormat="1" ht="30" customHeight="1">
      <c r="J467" s="2"/>
      <c r="K467" s="2"/>
      <c r="M467" s="2"/>
      <c r="N467" s="2"/>
      <c r="O467" s="2"/>
      <c r="P467" s="2"/>
      <c r="Q467" s="2"/>
      <c r="R467" s="2"/>
      <c r="S467" s="2"/>
    </row>
    <row r="468" spans="10:19" s="1" customFormat="1" ht="30" customHeight="1">
      <c r="J468" s="2"/>
      <c r="K468" s="2"/>
      <c r="M468" s="2"/>
      <c r="N468" s="2"/>
      <c r="O468" s="2"/>
      <c r="P468" s="2"/>
      <c r="Q468" s="2"/>
      <c r="R468" s="2"/>
      <c r="S468" s="2"/>
    </row>
    <row r="469" spans="10:19" s="1" customFormat="1" ht="30" customHeight="1">
      <c r="J469" s="2"/>
      <c r="K469" s="2"/>
      <c r="M469" s="2"/>
      <c r="N469" s="2"/>
      <c r="O469" s="2"/>
      <c r="P469" s="2"/>
      <c r="Q469" s="2"/>
      <c r="R469" s="2"/>
      <c r="S469" s="2"/>
    </row>
    <row r="470" spans="10:19" s="1" customFormat="1" ht="30" customHeight="1">
      <c r="J470" s="2"/>
      <c r="K470" s="2"/>
      <c r="M470" s="2"/>
      <c r="N470" s="2"/>
      <c r="O470" s="2"/>
      <c r="P470" s="2"/>
      <c r="Q470" s="2"/>
      <c r="R470" s="2"/>
      <c r="S470" s="2"/>
    </row>
    <row r="471" spans="10:19" s="1" customFormat="1" ht="30" customHeight="1">
      <c r="J471" s="2"/>
      <c r="K471" s="2"/>
      <c r="M471" s="2"/>
      <c r="N471" s="2"/>
      <c r="O471" s="2"/>
      <c r="P471" s="2"/>
      <c r="Q471" s="2"/>
      <c r="R471" s="2"/>
      <c r="S471" s="2"/>
    </row>
    <row r="472" spans="10:19" s="1" customFormat="1" ht="30" customHeight="1">
      <c r="J472" s="2"/>
      <c r="K472" s="2"/>
      <c r="M472" s="2"/>
      <c r="N472" s="2"/>
      <c r="O472" s="2"/>
      <c r="P472" s="2"/>
      <c r="Q472" s="2"/>
      <c r="R472" s="2"/>
      <c r="S472" s="2"/>
    </row>
    <row r="473" spans="10:19" s="1" customFormat="1" ht="30" customHeight="1">
      <c r="J473" s="2"/>
      <c r="K473" s="2"/>
      <c r="M473" s="2"/>
      <c r="N473" s="2"/>
      <c r="O473" s="2"/>
      <c r="P473" s="2"/>
      <c r="Q473" s="2"/>
      <c r="R473" s="2"/>
      <c r="S473" s="2"/>
    </row>
    <row r="474" spans="10:19" s="1" customFormat="1" ht="30" customHeight="1">
      <c r="J474" s="2"/>
      <c r="K474" s="2"/>
      <c r="M474" s="2"/>
      <c r="N474" s="2"/>
      <c r="O474" s="2"/>
      <c r="P474" s="2"/>
      <c r="Q474" s="2"/>
      <c r="R474" s="2"/>
      <c r="S474" s="2"/>
    </row>
    <row r="475" spans="10:19" s="1" customFormat="1" ht="30" customHeight="1">
      <c r="J475" s="2"/>
      <c r="K475" s="2"/>
      <c r="M475" s="2"/>
      <c r="N475" s="2"/>
      <c r="O475" s="2"/>
      <c r="P475" s="2"/>
      <c r="Q475" s="2"/>
      <c r="R475" s="2"/>
      <c r="S475" s="2"/>
    </row>
    <row r="476" spans="10:19" s="1" customFormat="1" ht="30" customHeight="1">
      <c r="J476" s="2"/>
      <c r="K476" s="2"/>
      <c r="M476" s="2"/>
      <c r="N476" s="2"/>
      <c r="O476" s="2"/>
      <c r="P476" s="2"/>
      <c r="Q476" s="2"/>
      <c r="R476" s="2"/>
      <c r="S476" s="2"/>
    </row>
    <row r="477" spans="10:19" s="1" customFormat="1" ht="30" customHeight="1">
      <c r="J477" s="2"/>
      <c r="K477" s="2"/>
      <c r="M477" s="2"/>
      <c r="N477" s="2"/>
      <c r="O477" s="2"/>
      <c r="P477" s="2"/>
      <c r="Q477" s="2"/>
      <c r="R477" s="2"/>
      <c r="S477" s="2"/>
    </row>
    <row r="478" spans="10:19" s="1" customFormat="1" ht="30" customHeight="1">
      <c r="J478" s="2"/>
      <c r="K478" s="2"/>
      <c r="M478" s="2"/>
      <c r="N478" s="2"/>
      <c r="O478" s="2"/>
      <c r="P478" s="2"/>
      <c r="Q478" s="2"/>
      <c r="R478" s="2"/>
      <c r="S478" s="2"/>
    </row>
    <row r="479" spans="10:19" s="1" customFormat="1" ht="30" customHeight="1">
      <c r="J479" s="2"/>
      <c r="K479" s="2"/>
      <c r="M479" s="2"/>
      <c r="N479" s="2"/>
      <c r="O479" s="2"/>
      <c r="P479" s="2"/>
      <c r="Q479" s="2"/>
      <c r="R479" s="2"/>
      <c r="S479" s="2"/>
    </row>
    <row r="480" spans="10:19" s="1" customFormat="1" ht="30" customHeight="1">
      <c r="J480" s="2"/>
      <c r="K480" s="2"/>
      <c r="M480" s="2"/>
      <c r="N480" s="2"/>
      <c r="O480" s="2"/>
      <c r="P480" s="2"/>
      <c r="Q480" s="2"/>
      <c r="R480" s="2"/>
      <c r="S480" s="2"/>
    </row>
    <row r="481" spans="10:19" s="1" customFormat="1" ht="30" customHeight="1">
      <c r="J481" s="2"/>
      <c r="K481" s="2"/>
      <c r="M481" s="2"/>
      <c r="N481" s="2"/>
      <c r="O481" s="2"/>
      <c r="P481" s="2"/>
      <c r="Q481" s="2"/>
      <c r="R481" s="2"/>
      <c r="S481" s="2"/>
    </row>
    <row r="482" spans="10:19" s="1" customFormat="1" ht="30" customHeight="1">
      <c r="J482" s="2"/>
      <c r="K482" s="2"/>
      <c r="M482" s="2"/>
      <c r="N482" s="2"/>
      <c r="O482" s="2"/>
      <c r="P482" s="2"/>
      <c r="Q482" s="2"/>
      <c r="R482" s="2"/>
      <c r="S482" s="2"/>
    </row>
    <row r="483" spans="10:19" s="1" customFormat="1" ht="30" customHeight="1">
      <c r="J483" s="2"/>
      <c r="K483" s="2"/>
      <c r="M483" s="2"/>
      <c r="N483" s="2"/>
      <c r="O483" s="2"/>
      <c r="P483" s="2"/>
      <c r="Q483" s="2"/>
      <c r="R483" s="2"/>
      <c r="S483" s="2"/>
    </row>
    <row r="484" spans="10:19" s="1" customFormat="1" ht="30" customHeight="1">
      <c r="J484" s="2"/>
      <c r="K484" s="2"/>
      <c r="M484" s="2"/>
      <c r="N484" s="2"/>
      <c r="O484" s="2"/>
      <c r="P484" s="2"/>
      <c r="Q484" s="2"/>
      <c r="R484" s="2"/>
      <c r="S484" s="2"/>
    </row>
    <row r="485" spans="10:19" s="1" customFormat="1" ht="30" customHeight="1">
      <c r="J485" s="2"/>
      <c r="K485" s="2"/>
      <c r="M485" s="2"/>
      <c r="N485" s="2"/>
      <c r="O485" s="2"/>
      <c r="P485" s="2"/>
      <c r="Q485" s="2"/>
      <c r="R485" s="2"/>
      <c r="S485" s="2"/>
    </row>
    <row r="486" spans="10:19" s="1" customFormat="1" ht="30" customHeight="1">
      <c r="J486" s="2"/>
      <c r="K486" s="2"/>
      <c r="M486" s="2"/>
      <c r="N486" s="2"/>
      <c r="O486" s="2"/>
      <c r="P486" s="2"/>
      <c r="Q486" s="2"/>
      <c r="R486" s="2"/>
      <c r="S486" s="2"/>
    </row>
    <row r="487" spans="10:19" s="1" customFormat="1" ht="30" customHeight="1">
      <c r="J487" s="2"/>
      <c r="K487" s="2"/>
      <c r="M487" s="2"/>
      <c r="N487" s="2"/>
      <c r="O487" s="2"/>
      <c r="P487" s="2"/>
      <c r="Q487" s="2"/>
      <c r="R487" s="2"/>
      <c r="S487" s="2"/>
    </row>
    <row r="488" spans="10:19" s="1" customFormat="1" ht="30" customHeight="1">
      <c r="J488" s="2"/>
      <c r="K488" s="2"/>
      <c r="M488" s="2"/>
      <c r="N488" s="2"/>
      <c r="O488" s="2"/>
      <c r="P488" s="2"/>
      <c r="Q488" s="2"/>
      <c r="R488" s="2"/>
      <c r="S488" s="2"/>
    </row>
    <row r="489" spans="10:19" s="1" customFormat="1" ht="30" customHeight="1">
      <c r="J489" s="2"/>
      <c r="K489" s="2"/>
      <c r="M489" s="2"/>
      <c r="N489" s="2"/>
      <c r="O489" s="2"/>
      <c r="P489" s="2"/>
      <c r="Q489" s="2"/>
      <c r="R489" s="2"/>
      <c r="S489" s="2"/>
    </row>
    <row r="490" spans="10:19" s="1" customFormat="1" ht="30" customHeight="1">
      <c r="J490" s="2"/>
      <c r="K490" s="2"/>
      <c r="M490" s="2"/>
      <c r="N490" s="2"/>
      <c r="O490" s="2"/>
      <c r="P490" s="2"/>
      <c r="Q490" s="2"/>
      <c r="R490" s="2"/>
      <c r="S490" s="2"/>
    </row>
    <row r="491" spans="10:19" s="1" customFormat="1" ht="30" customHeight="1">
      <c r="J491" s="2"/>
      <c r="K491" s="2"/>
      <c r="M491" s="2"/>
      <c r="N491" s="2"/>
      <c r="O491" s="2"/>
      <c r="P491" s="2"/>
      <c r="Q491" s="2"/>
      <c r="R491" s="2"/>
      <c r="S491" s="2"/>
    </row>
    <row r="492" spans="10:19" s="1" customFormat="1" ht="30" customHeight="1">
      <c r="J492" s="2"/>
      <c r="K492" s="2"/>
      <c r="M492" s="2"/>
      <c r="N492" s="2"/>
      <c r="O492" s="2"/>
      <c r="P492" s="2"/>
      <c r="Q492" s="2"/>
      <c r="R492" s="2"/>
      <c r="S492" s="2"/>
    </row>
    <row r="493" spans="10:19" s="1" customFormat="1" ht="30" customHeight="1">
      <c r="J493" s="2"/>
      <c r="K493" s="2"/>
      <c r="M493" s="2"/>
      <c r="N493" s="2"/>
      <c r="O493" s="2"/>
      <c r="P493" s="2"/>
      <c r="Q493" s="2"/>
      <c r="R493" s="2"/>
      <c r="S493" s="2"/>
    </row>
    <row r="494" spans="10:19" s="1" customFormat="1" ht="30" customHeight="1">
      <c r="J494" s="2"/>
      <c r="K494" s="2"/>
      <c r="M494" s="2"/>
      <c r="N494" s="2"/>
      <c r="O494" s="2"/>
      <c r="P494" s="2"/>
      <c r="Q494" s="2"/>
      <c r="R494" s="2"/>
      <c r="S494" s="2"/>
    </row>
    <row r="495" spans="10:19" s="1" customFormat="1" ht="30" customHeight="1">
      <c r="J495" s="2"/>
      <c r="K495" s="2"/>
      <c r="M495" s="2"/>
      <c r="N495" s="2"/>
      <c r="O495" s="2"/>
      <c r="P495" s="2"/>
      <c r="Q495" s="2"/>
      <c r="R495" s="2"/>
      <c r="S495" s="2"/>
    </row>
    <row r="496" spans="10:19" s="1" customFormat="1" ht="30" customHeight="1">
      <c r="J496" s="2"/>
      <c r="K496" s="2"/>
      <c r="M496" s="2"/>
      <c r="N496" s="2"/>
      <c r="O496" s="2"/>
      <c r="P496" s="2"/>
      <c r="Q496" s="2"/>
      <c r="R496" s="2"/>
      <c r="S496" s="2"/>
    </row>
    <row r="497" spans="10:19" s="1" customFormat="1" ht="30" customHeight="1">
      <c r="J497" s="2"/>
      <c r="K497" s="2"/>
      <c r="M497" s="2"/>
      <c r="N497" s="2"/>
      <c r="O497" s="2"/>
      <c r="P497" s="2"/>
      <c r="Q497" s="2"/>
      <c r="R497" s="2"/>
      <c r="S497" s="2"/>
    </row>
    <row r="498" spans="10:19">
      <c r="J498" s="2"/>
      <c r="K498" s="2"/>
      <c r="L498" s="1"/>
      <c r="M498" s="2"/>
      <c r="N498" s="2"/>
      <c r="O498" s="2"/>
      <c r="P498" s="2"/>
      <c r="Q498" s="2"/>
      <c r="R498" s="2"/>
      <c r="S498" s="2"/>
    </row>
    <row r="499" spans="10:19">
      <c r="J499" s="2"/>
      <c r="K499" s="2"/>
      <c r="L499" s="1"/>
      <c r="M499" s="2"/>
      <c r="N499" s="2"/>
      <c r="O499" s="2"/>
      <c r="P499" s="2"/>
      <c r="Q499" s="2"/>
      <c r="R499" s="2"/>
      <c r="S499" s="2"/>
    </row>
    <row r="500" spans="10:19">
      <c r="J500" s="2"/>
      <c r="K500" s="2"/>
      <c r="L500" s="1"/>
      <c r="M500" s="2"/>
      <c r="N500" s="2"/>
      <c r="O500" s="2"/>
      <c r="P500" s="2"/>
      <c r="Q500" s="2"/>
      <c r="R500" s="2"/>
      <c r="S500" s="2"/>
    </row>
    <row r="501" spans="10:19">
      <c r="J501" s="2"/>
      <c r="K501" s="2"/>
      <c r="L501" s="1"/>
      <c r="M501" s="2"/>
      <c r="N501" s="2"/>
      <c r="O501" s="2"/>
      <c r="P501" s="2"/>
      <c r="Q501" s="2"/>
      <c r="R501" s="2"/>
      <c r="S501" s="2"/>
    </row>
    <row r="502" spans="10:19">
      <c r="J502" s="2"/>
      <c r="K502" s="2"/>
      <c r="L502" s="1"/>
      <c r="M502" s="2"/>
      <c r="N502" s="2"/>
      <c r="O502" s="2"/>
      <c r="P502" s="2"/>
      <c r="Q502" s="2"/>
      <c r="R502" s="2"/>
      <c r="S502" s="2"/>
    </row>
    <row r="504" spans="10:19" ht="15" customHeight="1"/>
    <row r="506" spans="10:19" ht="33.75" customHeight="1"/>
    <row r="528" spans="10:19">
      <c r="J528" s="563"/>
      <c r="K528" s="563"/>
      <c r="L528" s="563"/>
      <c r="M528" s="563"/>
      <c r="N528" s="328"/>
      <c r="O528" s="328"/>
      <c r="P528" s="328"/>
      <c r="Q528" s="328"/>
      <c r="R528" s="328"/>
      <c r="S528" s="328"/>
    </row>
    <row r="529" spans="10:19">
      <c r="J529" s="563"/>
      <c r="K529" s="563"/>
      <c r="L529" s="563"/>
      <c r="M529" s="563"/>
      <c r="N529" s="328"/>
      <c r="O529" s="328"/>
      <c r="P529" s="328"/>
      <c r="Q529" s="328"/>
      <c r="R529" s="328"/>
      <c r="S529" s="328"/>
    </row>
    <row r="530" spans="10:19">
      <c r="J530" s="563"/>
      <c r="K530" s="563"/>
      <c r="L530" s="563"/>
      <c r="M530" s="563"/>
      <c r="N530" s="328"/>
      <c r="O530" s="328"/>
      <c r="P530" s="328"/>
      <c r="Q530" s="328"/>
      <c r="R530" s="328"/>
      <c r="S530" s="328"/>
    </row>
    <row r="531" spans="10:19">
      <c r="J531" s="563"/>
      <c r="K531" s="563"/>
      <c r="L531" s="563"/>
      <c r="M531" s="563"/>
      <c r="N531" s="328"/>
      <c r="O531" s="328"/>
      <c r="P531" s="328"/>
      <c r="Q531" s="328"/>
      <c r="R531" s="328"/>
      <c r="S531" s="328"/>
    </row>
    <row r="532" spans="10:19">
      <c r="J532" s="563"/>
      <c r="K532" s="563"/>
      <c r="L532" s="563"/>
      <c r="M532" s="563"/>
      <c r="N532" s="328"/>
      <c r="O532" s="328"/>
      <c r="P532" s="328"/>
      <c r="Q532" s="328"/>
      <c r="R532" s="328"/>
      <c r="S532" s="328"/>
    </row>
    <row r="533" spans="10:19">
      <c r="J533" s="563"/>
      <c r="K533" s="563"/>
      <c r="L533" s="563"/>
      <c r="M533" s="563"/>
      <c r="N533" s="328"/>
      <c r="O533" s="328"/>
      <c r="P533" s="328"/>
      <c r="Q533" s="328"/>
      <c r="R533" s="328"/>
      <c r="S533" s="328"/>
    </row>
    <row r="534" spans="10:19">
      <c r="J534" s="563"/>
      <c r="K534" s="563"/>
      <c r="L534" s="563"/>
      <c r="M534" s="563"/>
      <c r="N534" s="328"/>
      <c r="O534" s="328"/>
      <c r="P534" s="328"/>
      <c r="Q534" s="328"/>
      <c r="R534" s="328"/>
      <c r="S534" s="328"/>
    </row>
    <row r="535" spans="10:19">
      <c r="J535" s="563"/>
      <c r="K535" s="563"/>
      <c r="L535" s="563"/>
      <c r="M535" s="563"/>
      <c r="N535" s="328"/>
      <c r="O535" s="328"/>
      <c r="P535" s="328"/>
      <c r="Q535" s="328"/>
      <c r="R535" s="328"/>
      <c r="S535" s="328"/>
    </row>
    <row r="536" spans="10:19">
      <c r="J536" s="563"/>
      <c r="K536" s="563"/>
      <c r="L536" s="563"/>
      <c r="M536" s="563"/>
      <c r="N536" s="328"/>
      <c r="O536" s="328"/>
      <c r="P536" s="328"/>
      <c r="Q536" s="328"/>
      <c r="R536" s="328"/>
      <c r="S536" s="328"/>
    </row>
    <row r="537" spans="10:19">
      <c r="J537" s="563"/>
      <c r="K537" s="563"/>
      <c r="L537" s="563"/>
      <c r="M537" s="563"/>
      <c r="N537" s="328"/>
      <c r="O537" s="328"/>
      <c r="P537" s="328"/>
      <c r="Q537" s="328"/>
      <c r="R537" s="328"/>
      <c r="S537" s="328"/>
    </row>
    <row r="538" spans="10:19">
      <c r="J538" s="563"/>
      <c r="K538" s="563"/>
      <c r="L538" s="563"/>
      <c r="M538" s="563"/>
      <c r="N538" s="328"/>
      <c r="O538" s="328"/>
      <c r="P538" s="328"/>
      <c r="Q538" s="328"/>
      <c r="R538" s="328"/>
      <c r="S538" s="328"/>
    </row>
    <row r="539" spans="10:19">
      <c r="J539" s="563"/>
      <c r="K539" s="563"/>
      <c r="L539" s="563"/>
      <c r="M539" s="563"/>
      <c r="N539" s="328"/>
      <c r="O539" s="328"/>
      <c r="P539" s="328"/>
      <c r="Q539" s="328"/>
      <c r="R539" s="328"/>
      <c r="S539" s="328"/>
    </row>
    <row r="540" spans="10:19">
      <c r="J540" s="563"/>
      <c r="K540" s="563"/>
      <c r="L540" s="563"/>
      <c r="M540" s="563"/>
      <c r="N540" s="328"/>
      <c r="O540" s="328"/>
      <c r="P540" s="328"/>
      <c r="Q540" s="328"/>
      <c r="R540" s="328"/>
      <c r="S540" s="328"/>
    </row>
    <row r="541" spans="10:19">
      <c r="J541" s="563"/>
      <c r="K541" s="563"/>
      <c r="L541" s="563"/>
      <c r="M541" s="563"/>
      <c r="N541" s="328"/>
      <c r="O541" s="328"/>
      <c r="P541" s="328"/>
      <c r="Q541" s="328"/>
      <c r="R541" s="328"/>
      <c r="S541" s="328"/>
    </row>
    <row r="542" spans="10:19">
      <c r="J542" s="563"/>
      <c r="K542" s="563"/>
      <c r="L542" s="563"/>
      <c r="M542" s="563"/>
      <c r="N542" s="328"/>
      <c r="O542" s="328"/>
      <c r="P542" s="328"/>
      <c r="Q542" s="328"/>
      <c r="R542" s="328"/>
      <c r="S542" s="328"/>
    </row>
    <row r="543" spans="10:19">
      <c r="J543" s="563"/>
      <c r="K543" s="563"/>
      <c r="L543" s="563"/>
      <c r="M543" s="563"/>
      <c r="N543" s="328"/>
      <c r="O543" s="328"/>
      <c r="P543" s="328"/>
      <c r="Q543" s="328"/>
      <c r="R543" s="328"/>
      <c r="S543" s="328"/>
    </row>
    <row r="544" spans="10:19">
      <c r="J544" s="563"/>
      <c r="K544" s="563"/>
      <c r="L544" s="563"/>
      <c r="M544" s="563"/>
      <c r="N544" s="328"/>
      <c r="O544" s="328"/>
      <c r="P544" s="328"/>
      <c r="Q544" s="328"/>
      <c r="R544" s="328"/>
      <c r="S544" s="328"/>
    </row>
    <row r="545" spans="10:19">
      <c r="J545" s="563"/>
      <c r="K545" s="563"/>
      <c r="L545" s="563"/>
      <c r="M545" s="563"/>
      <c r="N545" s="328"/>
      <c r="O545" s="328"/>
      <c r="P545" s="328"/>
      <c r="Q545" s="328"/>
      <c r="R545" s="328"/>
      <c r="S545" s="328"/>
    </row>
    <row r="549" spans="10:19">
      <c r="N549" s="2"/>
      <c r="O549" s="2"/>
      <c r="P549" s="2"/>
      <c r="Q549" s="2"/>
      <c r="R549" s="2"/>
      <c r="S549" s="2"/>
    </row>
    <row r="550" spans="10:19" s="1" customFormat="1" ht="30" customHeight="1">
      <c r="J550" s="2"/>
      <c r="K550" s="2"/>
      <c r="M550" s="2"/>
      <c r="N550" s="2"/>
      <c r="O550" s="2"/>
      <c r="P550" s="2"/>
      <c r="Q550" s="2"/>
      <c r="R550" s="2"/>
      <c r="S550" s="2"/>
    </row>
    <row r="551" spans="10:19" s="1" customFormat="1" ht="30" customHeight="1">
      <c r="J551" s="2"/>
      <c r="K551" s="2"/>
      <c r="M551" s="2"/>
      <c r="N551" s="2"/>
      <c r="O551" s="2"/>
      <c r="P551" s="2"/>
      <c r="Q551" s="2"/>
      <c r="R551" s="2"/>
      <c r="S551" s="2"/>
    </row>
    <row r="552" spans="10:19" s="1" customFormat="1" ht="30" customHeight="1">
      <c r="J552" s="2"/>
      <c r="K552" s="2"/>
      <c r="M552" s="2"/>
      <c r="N552" s="2"/>
      <c r="O552" s="2"/>
      <c r="P552" s="2"/>
      <c r="Q552" s="2"/>
      <c r="R552" s="2"/>
      <c r="S552" s="2"/>
    </row>
    <row r="553" spans="10:19" s="1" customFormat="1" ht="30" customHeight="1">
      <c r="J553" s="2"/>
      <c r="K553" s="2"/>
      <c r="M553" s="2"/>
      <c r="N553" s="2"/>
      <c r="O553" s="2"/>
      <c r="P553" s="2"/>
      <c r="Q553" s="2"/>
      <c r="R553" s="2"/>
      <c r="S553" s="2"/>
    </row>
    <row r="554" spans="10:19" s="1" customFormat="1" ht="30" customHeight="1">
      <c r="J554" s="2"/>
      <c r="K554" s="2"/>
      <c r="M554" s="2"/>
      <c r="N554" s="2"/>
      <c r="O554" s="2"/>
      <c r="P554" s="2"/>
      <c r="Q554" s="2"/>
      <c r="R554" s="2"/>
      <c r="S554" s="2"/>
    </row>
    <row r="555" spans="10:19" s="1" customFormat="1" ht="30" customHeight="1">
      <c r="J555" s="2"/>
      <c r="K555" s="2"/>
      <c r="M555" s="2"/>
      <c r="N555" s="2"/>
      <c r="O555" s="2"/>
      <c r="P555" s="2"/>
      <c r="Q555" s="2"/>
      <c r="R555" s="2"/>
      <c r="S555" s="2"/>
    </row>
    <row r="556" spans="10:19" s="1" customFormat="1" ht="30" customHeight="1">
      <c r="J556" s="2"/>
      <c r="K556" s="2"/>
      <c r="M556" s="2"/>
      <c r="N556" s="2"/>
      <c r="O556" s="2"/>
      <c r="P556" s="2"/>
      <c r="Q556" s="2"/>
      <c r="R556" s="2"/>
      <c r="S556" s="2"/>
    </row>
    <row r="557" spans="10:19" s="1" customFormat="1" ht="30" customHeight="1">
      <c r="J557" s="2"/>
      <c r="K557" s="2"/>
      <c r="M557" s="2"/>
      <c r="N557" s="2"/>
      <c r="O557" s="2"/>
      <c r="P557" s="2"/>
      <c r="Q557" s="2"/>
      <c r="R557" s="2"/>
      <c r="S557" s="2"/>
    </row>
    <row r="558" spans="10:19" s="1" customFormat="1" ht="30" customHeight="1">
      <c r="J558" s="2"/>
      <c r="K558" s="2"/>
      <c r="M558" s="2"/>
      <c r="N558" s="2"/>
      <c r="O558" s="2"/>
      <c r="P558" s="2"/>
      <c r="Q558" s="2"/>
      <c r="R558" s="2"/>
      <c r="S558" s="2"/>
    </row>
    <row r="559" spans="10:19" s="1" customFormat="1" ht="30" customHeight="1">
      <c r="J559" s="2"/>
      <c r="K559" s="2"/>
      <c r="M559" s="2"/>
      <c r="N559" s="2"/>
      <c r="O559" s="2"/>
      <c r="P559" s="2"/>
      <c r="Q559" s="2"/>
      <c r="R559" s="2"/>
      <c r="S559" s="2"/>
    </row>
    <row r="560" spans="10:19" s="1" customFormat="1" ht="30" customHeight="1">
      <c r="J560" s="2"/>
      <c r="K560" s="2"/>
      <c r="M560" s="2"/>
      <c r="N560" s="2"/>
      <c r="O560" s="2"/>
      <c r="P560" s="2"/>
      <c r="Q560" s="2"/>
      <c r="R560" s="2"/>
      <c r="S560" s="2"/>
    </row>
    <row r="561" spans="10:19" s="1" customFormat="1" ht="30" customHeight="1">
      <c r="J561" s="2"/>
      <c r="K561" s="2"/>
      <c r="M561" s="2"/>
      <c r="N561" s="2"/>
      <c r="O561" s="2"/>
      <c r="P561" s="2"/>
      <c r="Q561" s="2"/>
      <c r="R561" s="2"/>
      <c r="S561" s="2"/>
    </row>
    <row r="562" spans="10:19" s="1" customFormat="1" ht="30" customHeight="1">
      <c r="J562" s="2"/>
      <c r="K562" s="2"/>
      <c r="M562" s="2"/>
      <c r="N562" s="2"/>
      <c r="O562" s="2"/>
      <c r="P562" s="2"/>
      <c r="Q562" s="2"/>
      <c r="R562" s="2"/>
      <c r="S562" s="2"/>
    </row>
    <row r="563" spans="10:19" s="1" customFormat="1" ht="30" customHeight="1">
      <c r="J563" s="2"/>
      <c r="K563" s="2"/>
      <c r="M563" s="2"/>
      <c r="N563" s="2"/>
      <c r="O563" s="2"/>
      <c r="P563" s="2"/>
      <c r="Q563" s="2"/>
      <c r="R563" s="2"/>
      <c r="S563" s="2"/>
    </row>
    <row r="564" spans="10:19" s="1" customFormat="1" ht="30" customHeight="1">
      <c r="J564" s="2"/>
      <c r="K564" s="2"/>
      <c r="M564" s="2"/>
      <c r="N564" s="2"/>
      <c r="O564" s="2"/>
      <c r="P564" s="2"/>
      <c r="Q564" s="2"/>
      <c r="R564" s="2"/>
      <c r="S564" s="2"/>
    </row>
    <row r="565" spans="10:19" s="1" customFormat="1" ht="30" customHeight="1">
      <c r="J565" s="2"/>
      <c r="K565" s="2"/>
      <c r="M565" s="2"/>
      <c r="N565" s="2"/>
      <c r="O565" s="2"/>
      <c r="P565" s="2"/>
      <c r="Q565" s="2"/>
      <c r="R565" s="2"/>
      <c r="S565" s="2"/>
    </row>
    <row r="566" spans="10:19" s="1" customFormat="1" ht="30" customHeight="1">
      <c r="J566" s="2"/>
      <c r="K566" s="2"/>
      <c r="M566" s="2"/>
      <c r="N566" s="2"/>
      <c r="O566" s="2"/>
      <c r="P566" s="2"/>
      <c r="Q566" s="2"/>
      <c r="R566" s="2"/>
      <c r="S566" s="2"/>
    </row>
    <row r="567" spans="10:19" s="1" customFormat="1" ht="30" customHeight="1">
      <c r="J567" s="2"/>
      <c r="K567" s="2"/>
      <c r="M567" s="2"/>
      <c r="N567" s="2"/>
      <c r="O567" s="2"/>
      <c r="P567" s="2"/>
      <c r="Q567" s="2"/>
      <c r="R567" s="2"/>
      <c r="S567" s="2"/>
    </row>
    <row r="568" spans="10:19" s="1" customFormat="1" ht="30" customHeight="1">
      <c r="J568" s="2"/>
      <c r="K568" s="2"/>
      <c r="M568" s="2"/>
      <c r="N568" s="2"/>
      <c r="O568" s="2"/>
      <c r="P568" s="2"/>
      <c r="Q568" s="2"/>
      <c r="R568" s="2"/>
      <c r="S568" s="2"/>
    </row>
    <row r="569" spans="10:19" s="1" customFormat="1" ht="30" customHeight="1">
      <c r="J569" s="2"/>
      <c r="K569" s="2"/>
      <c r="M569" s="2"/>
      <c r="N569" s="2"/>
      <c r="O569" s="2"/>
      <c r="P569" s="2"/>
      <c r="Q569" s="2"/>
      <c r="R569" s="2"/>
      <c r="S569" s="2"/>
    </row>
    <row r="570" spans="10:19" s="1" customFormat="1" ht="30" customHeight="1">
      <c r="J570" s="2"/>
      <c r="K570" s="2"/>
      <c r="M570" s="2"/>
      <c r="N570" s="2"/>
      <c r="O570" s="2"/>
      <c r="P570" s="2"/>
      <c r="Q570" s="2"/>
      <c r="R570" s="2"/>
      <c r="S570" s="2"/>
    </row>
    <row r="571" spans="10:19" s="1" customFormat="1" ht="30" customHeight="1">
      <c r="J571" s="2"/>
      <c r="K571" s="2"/>
      <c r="M571" s="2"/>
      <c r="N571" s="2"/>
      <c r="O571" s="2"/>
      <c r="P571" s="2"/>
      <c r="Q571" s="2"/>
      <c r="R571" s="2"/>
      <c r="S571" s="2"/>
    </row>
    <row r="572" spans="10:19" s="1" customFormat="1" ht="30" customHeight="1">
      <c r="J572" s="2"/>
      <c r="K572" s="2"/>
      <c r="M572" s="2"/>
      <c r="N572" s="2"/>
      <c r="O572" s="2"/>
      <c r="P572" s="2"/>
      <c r="Q572" s="2"/>
      <c r="R572" s="2"/>
      <c r="S572" s="2"/>
    </row>
    <row r="573" spans="10:19" s="1" customFormat="1" ht="30" customHeight="1">
      <c r="J573" s="2"/>
      <c r="K573" s="2"/>
      <c r="M573" s="2"/>
      <c r="N573" s="2"/>
      <c r="O573" s="2"/>
      <c r="P573" s="2"/>
      <c r="Q573" s="2"/>
      <c r="R573" s="2"/>
      <c r="S573" s="2"/>
    </row>
    <row r="574" spans="10:19" s="1" customFormat="1" ht="30" customHeight="1">
      <c r="J574" s="2"/>
      <c r="K574" s="2"/>
      <c r="M574" s="2"/>
      <c r="N574" s="2"/>
      <c r="O574" s="2"/>
      <c r="P574" s="2"/>
      <c r="Q574" s="2"/>
      <c r="R574" s="2"/>
      <c r="S574" s="2"/>
    </row>
    <row r="575" spans="10:19" s="1" customFormat="1" ht="30" customHeight="1">
      <c r="J575" s="2"/>
      <c r="K575" s="2"/>
      <c r="M575" s="2"/>
      <c r="N575" s="2"/>
      <c r="O575" s="2"/>
      <c r="P575" s="2"/>
      <c r="Q575" s="2"/>
      <c r="R575" s="2"/>
      <c r="S575" s="2"/>
    </row>
    <row r="576" spans="10:19" s="1" customFormat="1" ht="30" customHeight="1">
      <c r="J576" s="2"/>
      <c r="K576" s="2"/>
      <c r="M576" s="2"/>
      <c r="N576" s="2"/>
      <c r="O576" s="2"/>
      <c r="P576" s="2"/>
      <c r="Q576" s="2"/>
      <c r="R576" s="2"/>
      <c r="S576" s="2"/>
    </row>
    <row r="577" spans="10:19" s="1" customFormat="1" ht="30" customHeight="1">
      <c r="J577" s="2"/>
      <c r="K577" s="2"/>
      <c r="M577" s="2"/>
      <c r="N577" s="2"/>
      <c r="O577" s="2"/>
      <c r="P577" s="2"/>
      <c r="Q577" s="2"/>
      <c r="R577" s="2"/>
      <c r="S577" s="2"/>
    </row>
    <row r="578" spans="10:19" s="1" customFormat="1" ht="30" customHeight="1">
      <c r="J578" s="2"/>
      <c r="K578" s="2"/>
      <c r="M578" s="2"/>
      <c r="N578" s="2"/>
      <c r="O578" s="2"/>
      <c r="P578" s="2"/>
      <c r="Q578" s="2"/>
      <c r="R578" s="2"/>
      <c r="S578" s="2"/>
    </row>
    <row r="579" spans="10:19" s="1" customFormat="1" ht="30" customHeight="1">
      <c r="J579" s="2"/>
      <c r="K579" s="2"/>
      <c r="M579" s="2"/>
      <c r="N579" s="2"/>
      <c r="O579" s="2"/>
      <c r="P579" s="2"/>
      <c r="Q579" s="2"/>
      <c r="R579" s="2"/>
      <c r="S579" s="2"/>
    </row>
    <row r="580" spans="10:19" s="1" customFormat="1" ht="30" customHeight="1">
      <c r="J580" s="2"/>
      <c r="K580" s="2"/>
      <c r="M580" s="2"/>
      <c r="N580" s="2"/>
      <c r="O580" s="2"/>
      <c r="P580" s="2"/>
      <c r="Q580" s="2"/>
      <c r="R580" s="2"/>
      <c r="S580" s="2"/>
    </row>
    <row r="581" spans="10:19" s="1" customFormat="1" ht="30" customHeight="1">
      <c r="J581" s="2"/>
      <c r="K581" s="2"/>
      <c r="M581" s="2"/>
      <c r="N581" s="2"/>
      <c r="O581" s="2"/>
      <c r="P581" s="2"/>
      <c r="Q581" s="2"/>
      <c r="R581" s="2"/>
      <c r="S581" s="2"/>
    </row>
    <row r="582" spans="10:19" s="1" customFormat="1" ht="30" customHeight="1">
      <c r="J582" s="2"/>
      <c r="K582" s="2"/>
      <c r="M582" s="2"/>
      <c r="N582" s="2"/>
      <c r="O582" s="2"/>
      <c r="P582" s="2"/>
      <c r="Q582" s="2"/>
      <c r="R582" s="2"/>
      <c r="S582" s="2"/>
    </row>
    <row r="583" spans="10:19" s="1" customFormat="1" ht="30" customHeight="1">
      <c r="J583" s="2"/>
      <c r="K583" s="2"/>
      <c r="M583" s="2"/>
      <c r="N583" s="2"/>
      <c r="O583" s="2"/>
      <c r="P583" s="2"/>
      <c r="Q583" s="2"/>
      <c r="R583" s="2"/>
      <c r="S583" s="2"/>
    </row>
    <row r="584" spans="10:19" s="1" customFormat="1" ht="30" customHeight="1">
      <c r="J584" s="2"/>
      <c r="K584" s="2"/>
      <c r="M584" s="2"/>
      <c r="N584" s="2"/>
      <c r="O584" s="2"/>
      <c r="P584" s="2"/>
      <c r="Q584" s="2"/>
      <c r="R584" s="2"/>
      <c r="S584" s="2"/>
    </row>
    <row r="585" spans="10:19" s="1" customFormat="1" ht="30" customHeight="1">
      <c r="J585" s="2"/>
      <c r="K585" s="2"/>
      <c r="M585" s="2"/>
      <c r="N585" s="2"/>
      <c r="O585" s="2"/>
      <c r="P585" s="2"/>
      <c r="Q585" s="2"/>
      <c r="R585" s="2"/>
      <c r="S585" s="2"/>
    </row>
    <row r="586" spans="10:19" s="1" customFormat="1" ht="30" customHeight="1">
      <c r="J586" s="2"/>
      <c r="K586" s="2"/>
      <c r="M586" s="2"/>
      <c r="N586" s="2"/>
      <c r="O586" s="2"/>
      <c r="P586" s="2"/>
      <c r="Q586" s="2"/>
      <c r="R586" s="2"/>
      <c r="S586" s="2"/>
    </row>
    <row r="587" spans="10:19" s="1" customFormat="1" ht="30" customHeight="1">
      <c r="J587" s="2"/>
      <c r="K587" s="2"/>
      <c r="M587" s="2"/>
      <c r="N587" s="2"/>
      <c r="O587" s="2"/>
      <c r="P587" s="2"/>
      <c r="Q587" s="2"/>
      <c r="R587" s="2"/>
      <c r="S587" s="2"/>
    </row>
    <row r="588" spans="10:19" s="1" customFormat="1" ht="30" customHeight="1">
      <c r="J588" s="2"/>
      <c r="K588" s="2"/>
      <c r="M588" s="2"/>
      <c r="N588" s="2"/>
      <c r="O588" s="2"/>
      <c r="P588" s="2"/>
      <c r="Q588" s="2"/>
      <c r="R588" s="2"/>
      <c r="S588" s="2"/>
    </row>
    <row r="589" spans="10:19" s="1" customFormat="1" ht="30" customHeight="1">
      <c r="J589" s="2"/>
      <c r="K589" s="2"/>
      <c r="M589" s="2"/>
      <c r="N589" s="2"/>
      <c r="O589" s="2"/>
      <c r="P589" s="2"/>
      <c r="Q589" s="2"/>
      <c r="R589" s="2"/>
      <c r="S589" s="2"/>
    </row>
    <row r="590" spans="10:19" s="1" customFormat="1" ht="30" customHeight="1">
      <c r="J590" s="2"/>
      <c r="K590" s="2"/>
      <c r="M590" s="2"/>
      <c r="N590" s="2"/>
      <c r="O590" s="2"/>
      <c r="P590" s="2"/>
      <c r="Q590" s="2"/>
      <c r="R590" s="2"/>
      <c r="S590" s="2"/>
    </row>
    <row r="591" spans="10:19" s="1" customFormat="1" ht="30" customHeight="1">
      <c r="J591" s="2"/>
      <c r="K591" s="2"/>
      <c r="M591" s="2"/>
      <c r="N591" s="2"/>
      <c r="O591" s="2"/>
      <c r="P591" s="2"/>
      <c r="Q591" s="2"/>
      <c r="R591" s="2"/>
      <c r="S591" s="2"/>
    </row>
    <row r="592" spans="10:19" s="1" customFormat="1" ht="30" customHeight="1">
      <c r="J592" s="2"/>
      <c r="K592" s="2"/>
      <c r="M592" s="2"/>
      <c r="N592" s="2"/>
      <c r="O592" s="2"/>
      <c r="P592" s="2"/>
      <c r="Q592" s="2"/>
      <c r="R592" s="2"/>
      <c r="S592" s="2"/>
    </row>
    <row r="593" spans="10:19" s="1" customFormat="1" ht="30" customHeight="1">
      <c r="J593" s="2"/>
      <c r="K593" s="2"/>
      <c r="M593" s="2"/>
      <c r="N593" s="2"/>
      <c r="O593" s="2"/>
      <c r="P593" s="2"/>
      <c r="Q593" s="2"/>
      <c r="R593" s="2"/>
      <c r="S593" s="2"/>
    </row>
    <row r="594" spans="10:19" s="1" customFormat="1" ht="30" customHeight="1">
      <c r="J594" s="2"/>
      <c r="K594" s="2"/>
      <c r="M594" s="2"/>
      <c r="N594" s="2"/>
      <c r="O594" s="2"/>
      <c r="P594" s="2"/>
      <c r="Q594" s="2"/>
      <c r="R594" s="2"/>
      <c r="S594" s="2"/>
    </row>
    <row r="595" spans="10:19" s="1" customFormat="1" ht="30" customHeight="1">
      <c r="J595" s="2"/>
      <c r="K595" s="2"/>
      <c r="M595" s="2"/>
      <c r="N595" s="2"/>
      <c r="O595" s="2"/>
      <c r="P595" s="2"/>
      <c r="Q595" s="2"/>
      <c r="R595" s="2"/>
      <c r="S595" s="2"/>
    </row>
    <row r="596" spans="10:19" s="1" customFormat="1" ht="30" customHeight="1">
      <c r="J596" s="2"/>
      <c r="K596" s="2"/>
      <c r="M596" s="2"/>
      <c r="N596" s="2"/>
      <c r="O596" s="2"/>
      <c r="P596" s="2"/>
      <c r="Q596" s="2"/>
      <c r="R596" s="2"/>
      <c r="S596" s="2"/>
    </row>
    <row r="597" spans="10:19" s="1" customFormat="1" ht="30" customHeight="1">
      <c r="J597" s="2"/>
      <c r="K597" s="2"/>
      <c r="M597" s="2"/>
      <c r="N597" s="2"/>
      <c r="O597" s="2"/>
      <c r="P597" s="2"/>
      <c r="Q597" s="2"/>
      <c r="R597" s="2"/>
      <c r="S597" s="2"/>
    </row>
    <row r="598" spans="10:19" s="1" customFormat="1" ht="30" customHeight="1">
      <c r="J598" s="2"/>
      <c r="K598" s="2"/>
      <c r="M598" s="2"/>
      <c r="N598" s="2"/>
      <c r="O598" s="2"/>
      <c r="P598" s="2"/>
      <c r="Q598" s="2"/>
      <c r="R598" s="2"/>
      <c r="S598" s="2"/>
    </row>
    <row r="599" spans="10:19" s="1" customFormat="1" ht="30" customHeight="1">
      <c r="J599" s="2"/>
      <c r="K599" s="2"/>
      <c r="M599" s="2"/>
      <c r="N599"/>
      <c r="O599"/>
      <c r="P599"/>
      <c r="Q599"/>
      <c r="R599"/>
      <c r="S599"/>
    </row>
    <row r="604" spans="10:19" ht="15" customHeight="1"/>
    <row r="606" spans="10:19" ht="22.5" customHeight="1"/>
    <row r="637" spans="10:19">
      <c r="J637" s="563"/>
      <c r="K637" s="563"/>
      <c r="L637" s="563"/>
      <c r="M637" s="563"/>
      <c r="N637" s="328"/>
      <c r="O637" s="328"/>
      <c r="P637" s="328"/>
      <c r="Q637" s="328"/>
      <c r="R637" s="328"/>
      <c r="S637" s="328"/>
    </row>
    <row r="638" spans="10:19">
      <c r="J638" s="563"/>
      <c r="K638" s="563"/>
      <c r="L638" s="563"/>
      <c r="M638" s="563"/>
      <c r="N638" s="328"/>
      <c r="O638" s="328"/>
      <c r="P638" s="328"/>
      <c r="Q638" s="328"/>
      <c r="R638" s="328"/>
      <c r="S638" s="328"/>
    </row>
    <row r="639" spans="10:19">
      <c r="J639" s="563"/>
      <c r="K639" s="563"/>
      <c r="L639" s="563"/>
      <c r="M639" s="563"/>
      <c r="N639" s="328"/>
      <c r="O639" s="328"/>
      <c r="P639" s="328"/>
      <c r="Q639" s="328"/>
      <c r="R639" s="328"/>
      <c r="S639" s="328"/>
    </row>
    <row r="640" spans="10:19">
      <c r="J640" s="563"/>
      <c r="K640" s="563"/>
      <c r="L640" s="563"/>
      <c r="M640" s="563"/>
      <c r="N640" s="328"/>
      <c r="O640" s="328"/>
      <c r="P640" s="328"/>
      <c r="Q640" s="328"/>
      <c r="R640" s="328"/>
      <c r="S640" s="328"/>
    </row>
    <row r="641" spans="10:19">
      <c r="J641" s="563"/>
      <c r="K641" s="563"/>
      <c r="L641" s="563"/>
      <c r="M641" s="563"/>
      <c r="N641" s="328"/>
      <c r="O641" s="328"/>
      <c r="P641" s="328"/>
      <c r="Q641" s="328"/>
      <c r="R641" s="328"/>
      <c r="S641" s="328"/>
    </row>
    <row r="642" spans="10:19">
      <c r="J642" s="563"/>
      <c r="K642" s="563"/>
      <c r="L642" s="563"/>
      <c r="M642" s="563"/>
      <c r="N642" s="328"/>
      <c r="O642" s="328"/>
      <c r="P642" s="328"/>
      <c r="Q642" s="328"/>
      <c r="R642" s="328"/>
      <c r="S642" s="328"/>
    </row>
    <row r="643" spans="10:19">
      <c r="J643" s="563"/>
      <c r="K643" s="563"/>
      <c r="L643" s="563"/>
      <c r="M643" s="563"/>
      <c r="N643" s="328"/>
      <c r="O643" s="328"/>
      <c r="P643" s="328"/>
      <c r="Q643" s="328"/>
      <c r="R643" s="328"/>
      <c r="S643" s="328"/>
    </row>
    <row r="644" spans="10:19">
      <c r="J644" s="563"/>
      <c r="K644" s="563"/>
      <c r="L644" s="563"/>
      <c r="M644" s="563"/>
      <c r="N644" s="328"/>
      <c r="O644" s="328"/>
      <c r="P644" s="328"/>
      <c r="Q644" s="328"/>
      <c r="R644" s="328"/>
      <c r="S644" s="328"/>
    </row>
    <row r="645" spans="10:19">
      <c r="J645" s="563"/>
      <c r="K645" s="563"/>
      <c r="L645" s="563"/>
      <c r="M645" s="563"/>
      <c r="N645" s="328"/>
      <c r="O645" s="328"/>
      <c r="P645" s="328"/>
      <c r="Q645" s="328"/>
      <c r="R645" s="328"/>
      <c r="S645" s="328"/>
    </row>
    <row r="649" spans="10:19" s="1" customFormat="1" ht="30" customHeight="1">
      <c r="J649" s="2"/>
      <c r="K649" s="2"/>
      <c r="M649" s="2"/>
      <c r="N649"/>
      <c r="O649"/>
      <c r="P649"/>
      <c r="Q649"/>
      <c r="R649"/>
      <c r="S649"/>
    </row>
    <row r="650" spans="10:19" s="1" customFormat="1" ht="30" customHeight="1">
      <c r="J650" s="2"/>
      <c r="K650" s="2"/>
      <c r="M650" s="2"/>
      <c r="N650"/>
      <c r="O650"/>
      <c r="P650"/>
      <c r="Q650"/>
      <c r="R650"/>
      <c r="S650"/>
    </row>
    <row r="651" spans="10:19" s="1" customFormat="1" ht="30" customHeight="1">
      <c r="J651" s="2"/>
      <c r="K651" s="2"/>
      <c r="M651" s="2"/>
      <c r="N651"/>
      <c r="O651"/>
      <c r="P651"/>
      <c r="Q651"/>
      <c r="R651"/>
      <c r="S651"/>
    </row>
    <row r="652" spans="10:19" s="1" customFormat="1" ht="30" customHeight="1">
      <c r="J652" s="2"/>
      <c r="K652" s="2"/>
      <c r="M652" s="2"/>
      <c r="N652"/>
      <c r="O652"/>
      <c r="P652"/>
      <c r="Q652"/>
      <c r="R652"/>
      <c r="S652"/>
    </row>
    <row r="653" spans="10:19" s="1" customFormat="1" ht="30" customHeight="1">
      <c r="J653" s="2"/>
      <c r="K653" s="2"/>
      <c r="M653" s="2"/>
      <c r="N653"/>
      <c r="O653"/>
      <c r="P653"/>
      <c r="Q653"/>
      <c r="R653"/>
      <c r="S653"/>
    </row>
    <row r="654" spans="10:19" s="1" customFormat="1" ht="30" customHeight="1">
      <c r="J654" s="2"/>
      <c r="K654" s="2"/>
      <c r="M654" s="2"/>
      <c r="N654"/>
      <c r="O654"/>
      <c r="P654"/>
      <c r="Q654"/>
      <c r="R654"/>
      <c r="S654"/>
    </row>
    <row r="655" spans="10:19" s="1" customFormat="1" ht="30" customHeight="1">
      <c r="J655" s="2"/>
      <c r="K655" s="2"/>
      <c r="M655" s="2"/>
      <c r="N655"/>
      <c r="O655"/>
      <c r="P655"/>
      <c r="Q655"/>
      <c r="R655"/>
      <c r="S655"/>
    </row>
    <row r="656" spans="10:19" s="1" customFormat="1" ht="30" customHeight="1">
      <c r="J656" s="2"/>
      <c r="K656" s="2"/>
      <c r="M656" s="2"/>
      <c r="N656"/>
      <c r="O656"/>
      <c r="P656"/>
      <c r="Q656"/>
      <c r="R656"/>
      <c r="S656"/>
    </row>
    <row r="657" spans="10:19" s="1" customFormat="1" ht="30" customHeight="1">
      <c r="J657" s="2"/>
      <c r="K657" s="2"/>
      <c r="M657" s="2"/>
      <c r="N657"/>
      <c r="O657"/>
      <c r="P657"/>
      <c r="Q657"/>
      <c r="R657"/>
      <c r="S657"/>
    </row>
    <row r="658" spans="10:19" s="1" customFormat="1" ht="30" customHeight="1">
      <c r="J658" s="2"/>
      <c r="K658" s="2"/>
      <c r="M658" s="2"/>
      <c r="N658"/>
      <c r="O658"/>
      <c r="P658"/>
      <c r="Q658"/>
      <c r="R658"/>
      <c r="S658"/>
    </row>
    <row r="659" spans="10:19" s="1" customFormat="1" ht="30" customHeight="1">
      <c r="J659" s="2"/>
      <c r="K659" s="2"/>
      <c r="M659" s="2"/>
      <c r="N659"/>
      <c r="O659"/>
      <c r="P659"/>
      <c r="Q659"/>
      <c r="R659"/>
      <c r="S659"/>
    </row>
    <row r="660" spans="10:19" s="1" customFormat="1" ht="30" customHeight="1">
      <c r="J660" s="2"/>
      <c r="K660" s="2"/>
      <c r="M660" s="2"/>
      <c r="N660"/>
      <c r="O660"/>
      <c r="P660"/>
      <c r="Q660"/>
      <c r="R660"/>
      <c r="S660"/>
    </row>
    <row r="661" spans="10:19" s="1" customFormat="1" ht="30" customHeight="1">
      <c r="J661" s="2"/>
      <c r="K661" s="2"/>
      <c r="M661" s="2"/>
      <c r="N661"/>
      <c r="O661"/>
      <c r="P661"/>
      <c r="Q661"/>
      <c r="R661"/>
      <c r="S661"/>
    </row>
    <row r="662" spans="10:19" s="1" customFormat="1" ht="30" customHeight="1">
      <c r="J662" s="2"/>
      <c r="K662" s="2"/>
      <c r="M662" s="2"/>
      <c r="N662"/>
      <c r="O662"/>
      <c r="P662"/>
      <c r="Q662"/>
      <c r="R662"/>
      <c r="S662"/>
    </row>
    <row r="663" spans="10:19" s="1" customFormat="1" ht="30" customHeight="1">
      <c r="J663" s="2"/>
      <c r="K663" s="2"/>
      <c r="M663" s="2"/>
      <c r="N663"/>
      <c r="O663"/>
      <c r="P663"/>
      <c r="Q663"/>
      <c r="R663"/>
      <c r="S663"/>
    </row>
    <row r="664" spans="10:19" s="1" customFormat="1" ht="30" customHeight="1">
      <c r="J664" s="2"/>
      <c r="K664" s="2"/>
      <c r="M664" s="2"/>
      <c r="N664"/>
      <c r="O664"/>
      <c r="P664"/>
      <c r="Q664"/>
      <c r="R664"/>
      <c r="S664"/>
    </row>
    <row r="665" spans="10:19" s="1" customFormat="1" ht="30" customHeight="1">
      <c r="J665" s="2"/>
      <c r="K665" s="2"/>
      <c r="M665" s="2"/>
      <c r="N665"/>
      <c r="O665"/>
      <c r="P665"/>
      <c r="Q665"/>
      <c r="R665"/>
      <c r="S665"/>
    </row>
    <row r="666" spans="10:19" s="1" customFormat="1" ht="30" customHeight="1">
      <c r="J666" s="2"/>
      <c r="K666" s="2"/>
      <c r="M666" s="2"/>
      <c r="N666"/>
      <c r="O666"/>
      <c r="P666"/>
      <c r="Q666"/>
      <c r="R666"/>
      <c r="S666"/>
    </row>
    <row r="667" spans="10:19" s="1" customFormat="1" ht="30" customHeight="1">
      <c r="J667" s="2"/>
      <c r="K667" s="2"/>
      <c r="M667" s="2"/>
      <c r="N667"/>
      <c r="O667"/>
      <c r="P667"/>
      <c r="Q667"/>
      <c r="R667"/>
      <c r="S667"/>
    </row>
    <row r="668" spans="10:19" s="1" customFormat="1" ht="30" customHeight="1">
      <c r="J668" s="2"/>
      <c r="K668" s="2"/>
      <c r="M668" s="2"/>
      <c r="N668"/>
      <c r="O668"/>
      <c r="P668"/>
      <c r="Q668"/>
      <c r="R668"/>
      <c r="S668"/>
    </row>
    <row r="669" spans="10:19" s="1" customFormat="1" ht="30" customHeight="1">
      <c r="J669" s="2"/>
      <c r="K669" s="2"/>
      <c r="M669" s="2"/>
      <c r="N669"/>
      <c r="O669"/>
      <c r="P669"/>
      <c r="Q669"/>
      <c r="R669"/>
      <c r="S669"/>
    </row>
    <row r="670" spans="10:19" s="1" customFormat="1" ht="30" customHeight="1">
      <c r="J670" s="2"/>
      <c r="K670" s="2"/>
      <c r="M670" s="2"/>
      <c r="N670"/>
      <c r="O670"/>
      <c r="P670"/>
      <c r="Q670"/>
      <c r="R670"/>
      <c r="S670"/>
    </row>
    <row r="671" spans="10:19" s="1" customFormat="1" ht="30" customHeight="1">
      <c r="J671" s="2"/>
      <c r="K671" s="2"/>
      <c r="M671" s="2"/>
      <c r="N671"/>
      <c r="O671"/>
      <c r="P671"/>
      <c r="Q671"/>
      <c r="R671"/>
      <c r="S671"/>
    </row>
    <row r="672" spans="10:19" s="1" customFormat="1" ht="30" customHeight="1">
      <c r="J672" s="2"/>
      <c r="K672" s="2"/>
      <c r="M672" s="2"/>
      <c r="N672"/>
      <c r="O672"/>
      <c r="P672"/>
      <c r="Q672"/>
      <c r="R672"/>
      <c r="S672"/>
    </row>
    <row r="673" spans="10:19" s="1" customFormat="1" ht="30" customHeight="1">
      <c r="J673" s="2"/>
      <c r="K673" s="2"/>
      <c r="M673" s="2"/>
      <c r="N673"/>
      <c r="O673"/>
      <c r="P673"/>
      <c r="Q673"/>
      <c r="R673"/>
      <c r="S673"/>
    </row>
    <row r="674" spans="10:19" s="1" customFormat="1" ht="30" customHeight="1">
      <c r="J674" s="2"/>
      <c r="K674" s="2"/>
      <c r="M674" s="2"/>
      <c r="N674"/>
      <c r="O674"/>
      <c r="P674"/>
      <c r="Q674"/>
      <c r="R674"/>
      <c r="S674"/>
    </row>
    <row r="675" spans="10:19" s="1" customFormat="1" ht="30" customHeight="1">
      <c r="J675" s="2"/>
      <c r="K675" s="2"/>
      <c r="M675" s="2"/>
      <c r="N675"/>
      <c r="O675"/>
      <c r="P675"/>
      <c r="Q675"/>
      <c r="R675"/>
      <c r="S675"/>
    </row>
    <row r="676" spans="10:19" s="1" customFormat="1" ht="30" customHeight="1">
      <c r="J676" s="2"/>
      <c r="K676" s="2"/>
      <c r="M676" s="2"/>
      <c r="N676"/>
      <c r="O676"/>
      <c r="P676"/>
      <c r="Q676"/>
      <c r="R676"/>
      <c r="S676"/>
    </row>
    <row r="677" spans="10:19" s="1" customFormat="1" ht="30" customHeight="1">
      <c r="J677" s="2"/>
      <c r="K677" s="2"/>
      <c r="M677" s="2"/>
      <c r="N677"/>
      <c r="O677"/>
      <c r="P677"/>
      <c r="Q677"/>
      <c r="R677"/>
      <c r="S677"/>
    </row>
    <row r="678" spans="10:19" s="1" customFormat="1" ht="30" customHeight="1">
      <c r="J678" s="2"/>
      <c r="K678" s="2"/>
      <c r="M678" s="2"/>
      <c r="N678"/>
      <c r="O678"/>
      <c r="P678"/>
      <c r="Q678"/>
      <c r="R678"/>
      <c r="S678"/>
    </row>
    <row r="679" spans="10:19" s="1" customFormat="1" ht="30" customHeight="1">
      <c r="J679" s="2"/>
      <c r="K679" s="2"/>
      <c r="M679" s="2"/>
      <c r="N679"/>
      <c r="O679"/>
      <c r="P679"/>
      <c r="Q679"/>
      <c r="R679"/>
      <c r="S679"/>
    </row>
    <row r="680" spans="10:19" s="1" customFormat="1" ht="30" customHeight="1">
      <c r="J680" s="2"/>
      <c r="K680" s="2"/>
      <c r="M680" s="2"/>
      <c r="N680"/>
      <c r="O680"/>
      <c r="P680"/>
      <c r="Q680"/>
      <c r="R680"/>
      <c r="S680"/>
    </row>
    <row r="681" spans="10:19" s="1" customFormat="1" ht="30" customHeight="1">
      <c r="J681" s="2"/>
      <c r="K681" s="2"/>
      <c r="M681" s="2"/>
      <c r="N681"/>
      <c r="O681"/>
      <c r="P681"/>
      <c r="Q681"/>
      <c r="R681"/>
      <c r="S681"/>
    </row>
    <row r="682" spans="10:19" s="1" customFormat="1" ht="30" customHeight="1">
      <c r="J682" s="2"/>
      <c r="K682" s="2"/>
      <c r="M682" s="2"/>
      <c r="N682"/>
      <c r="O682"/>
      <c r="P682"/>
      <c r="Q682"/>
      <c r="R682"/>
      <c r="S682"/>
    </row>
    <row r="683" spans="10:19" s="1" customFormat="1" ht="30" customHeight="1">
      <c r="J683" s="2"/>
      <c r="K683" s="2"/>
      <c r="M683" s="2"/>
      <c r="N683"/>
      <c r="O683"/>
      <c r="P683"/>
      <c r="Q683"/>
      <c r="R683"/>
      <c r="S683"/>
    </row>
    <row r="684" spans="10:19" s="1" customFormat="1" ht="30" customHeight="1">
      <c r="J684" s="2"/>
      <c r="K684" s="2"/>
      <c r="M684" s="2"/>
      <c r="N684"/>
      <c r="O684"/>
      <c r="P684"/>
      <c r="Q684"/>
      <c r="R684"/>
      <c r="S684"/>
    </row>
    <row r="685" spans="10:19" s="1" customFormat="1" ht="30" customHeight="1">
      <c r="J685" s="2"/>
      <c r="K685" s="2"/>
      <c r="M685" s="2"/>
      <c r="N685"/>
      <c r="O685"/>
      <c r="P685"/>
      <c r="Q685"/>
      <c r="R685"/>
      <c r="S685"/>
    </row>
    <row r="686" spans="10:19" s="1" customFormat="1" ht="30" customHeight="1">
      <c r="J686" s="2"/>
      <c r="K686" s="2"/>
      <c r="M686" s="2"/>
      <c r="N686"/>
      <c r="O686"/>
      <c r="P686"/>
      <c r="Q686"/>
      <c r="R686"/>
      <c r="S686"/>
    </row>
    <row r="687" spans="10:19" s="1" customFormat="1" ht="30" customHeight="1">
      <c r="J687" s="2"/>
      <c r="K687" s="2"/>
      <c r="M687" s="2"/>
      <c r="N687"/>
      <c r="O687"/>
      <c r="P687"/>
      <c r="Q687"/>
      <c r="R687"/>
      <c r="S687"/>
    </row>
    <row r="688" spans="10:19" s="1" customFormat="1" ht="30" customHeight="1">
      <c r="J688" s="2"/>
      <c r="K688" s="2"/>
      <c r="M688" s="2"/>
      <c r="N688"/>
      <c r="O688"/>
      <c r="P688"/>
      <c r="Q688"/>
      <c r="R688"/>
      <c r="S688"/>
    </row>
    <row r="689" spans="10:19" s="1" customFormat="1" ht="30" customHeight="1">
      <c r="J689" s="2"/>
      <c r="K689" s="2"/>
      <c r="M689" s="2"/>
      <c r="N689"/>
      <c r="O689"/>
      <c r="P689"/>
      <c r="Q689"/>
      <c r="R689"/>
      <c r="S689"/>
    </row>
    <row r="690" spans="10:19" s="1" customFormat="1" ht="30" customHeight="1">
      <c r="J690" s="2"/>
      <c r="K690" s="2"/>
      <c r="M690" s="2"/>
      <c r="N690"/>
      <c r="O690"/>
      <c r="P690"/>
      <c r="Q690"/>
      <c r="R690"/>
      <c r="S690"/>
    </row>
    <row r="691" spans="10:19" s="1" customFormat="1" ht="30" customHeight="1">
      <c r="J691" s="2"/>
      <c r="K691" s="2"/>
      <c r="M691" s="2"/>
      <c r="N691"/>
      <c r="O691"/>
      <c r="P691"/>
      <c r="Q691"/>
      <c r="R691"/>
      <c r="S691"/>
    </row>
    <row r="692" spans="10:19" s="1" customFormat="1" ht="30" customHeight="1">
      <c r="J692" s="2"/>
      <c r="K692" s="2"/>
      <c r="M692" s="2"/>
      <c r="N692"/>
      <c r="O692"/>
      <c r="P692"/>
      <c r="Q692"/>
      <c r="R692"/>
      <c r="S692"/>
    </row>
    <row r="693" spans="10:19" s="1" customFormat="1" ht="30" customHeight="1">
      <c r="J693" s="2"/>
      <c r="K693" s="2"/>
      <c r="M693" s="2"/>
      <c r="N693"/>
      <c r="O693"/>
      <c r="P693"/>
      <c r="Q693"/>
      <c r="R693"/>
      <c r="S693"/>
    </row>
    <row r="694" spans="10:19" s="1" customFormat="1" ht="30" customHeight="1">
      <c r="J694" s="2"/>
      <c r="K694" s="2"/>
      <c r="M694" s="2"/>
      <c r="N694"/>
      <c r="O694"/>
      <c r="P694"/>
      <c r="Q694"/>
      <c r="R694"/>
      <c r="S694"/>
    </row>
    <row r="695" spans="10:19" s="1" customFormat="1" ht="30" customHeight="1">
      <c r="J695" s="2"/>
      <c r="K695" s="2"/>
      <c r="M695" s="2"/>
      <c r="N695"/>
      <c r="O695"/>
      <c r="P695"/>
      <c r="Q695"/>
      <c r="R695"/>
      <c r="S695"/>
    </row>
    <row r="696" spans="10:19" s="1" customFormat="1" ht="30" customHeight="1">
      <c r="J696" s="2"/>
      <c r="K696" s="2"/>
      <c r="M696" s="2"/>
      <c r="N696"/>
      <c r="O696"/>
      <c r="P696"/>
      <c r="Q696"/>
      <c r="R696"/>
      <c r="S696"/>
    </row>
    <row r="697" spans="10:19" s="1" customFormat="1" ht="30" customHeight="1">
      <c r="J697" s="2"/>
      <c r="K697" s="2"/>
      <c r="M697" s="2"/>
      <c r="N697"/>
      <c r="O697"/>
      <c r="P697"/>
      <c r="Q697"/>
      <c r="R697"/>
      <c r="S697"/>
    </row>
    <row r="698" spans="10:19" s="1" customFormat="1" ht="30" customHeight="1">
      <c r="J698" s="2"/>
      <c r="K698" s="2"/>
      <c r="M698" s="2"/>
      <c r="N698"/>
      <c r="O698"/>
      <c r="P698"/>
      <c r="Q698"/>
      <c r="R698"/>
      <c r="S698"/>
    </row>
    <row r="704" spans="10:19" ht="15" customHeight="1"/>
    <row r="706" ht="30" customHeight="1"/>
    <row r="708" ht="15" customHeight="1"/>
    <row r="729" spans="10:19">
      <c r="J729" s="563"/>
      <c r="K729" s="563"/>
      <c r="L729" s="563"/>
      <c r="M729" s="563"/>
      <c r="N729" s="328"/>
      <c r="O729" s="328"/>
      <c r="P729" s="328"/>
      <c r="Q729" s="328"/>
      <c r="R729" s="328"/>
      <c r="S729" s="328"/>
    </row>
    <row r="730" spans="10:19">
      <c r="J730" s="563"/>
      <c r="K730" s="563"/>
      <c r="L730" s="563"/>
      <c r="M730" s="563"/>
      <c r="N730" s="328"/>
      <c r="O730" s="328"/>
      <c r="P730" s="328"/>
      <c r="Q730" s="328"/>
      <c r="R730" s="328"/>
      <c r="S730" s="328"/>
    </row>
    <row r="731" spans="10:19">
      <c r="J731" s="563"/>
      <c r="K731" s="563"/>
      <c r="L731" s="563"/>
      <c r="M731" s="563"/>
      <c r="N731" s="328"/>
      <c r="O731" s="328"/>
      <c r="P731" s="328"/>
      <c r="Q731" s="328"/>
      <c r="R731" s="328"/>
      <c r="S731" s="328"/>
    </row>
    <row r="732" spans="10:19">
      <c r="J732" s="563"/>
      <c r="K732" s="563"/>
      <c r="L732" s="563"/>
      <c r="M732" s="563"/>
      <c r="N732" s="328"/>
      <c r="O732" s="328"/>
      <c r="P732" s="328"/>
      <c r="Q732" s="328"/>
      <c r="R732" s="328"/>
      <c r="S732" s="328"/>
    </row>
    <row r="733" spans="10:19">
      <c r="J733" s="563"/>
      <c r="K733" s="563"/>
      <c r="L733" s="563"/>
      <c r="M733" s="563"/>
      <c r="N733" s="328"/>
      <c r="O733" s="328"/>
      <c r="P733" s="328"/>
      <c r="Q733" s="328"/>
      <c r="R733" s="328"/>
      <c r="S733" s="328"/>
    </row>
    <row r="734" spans="10:19">
      <c r="J734" s="563"/>
      <c r="K734" s="563"/>
      <c r="L734" s="563"/>
      <c r="M734" s="563"/>
      <c r="N734" s="328"/>
      <c r="O734" s="328"/>
      <c r="P734" s="328"/>
      <c r="Q734" s="328"/>
      <c r="R734" s="328"/>
      <c r="S734" s="328"/>
    </row>
    <row r="735" spans="10:19">
      <c r="J735" s="563"/>
      <c r="K735" s="563"/>
      <c r="L735" s="563"/>
      <c r="M735" s="563"/>
      <c r="N735" s="328"/>
      <c r="O735" s="328"/>
      <c r="P735" s="328"/>
      <c r="Q735" s="328"/>
      <c r="R735" s="328"/>
      <c r="S735" s="328"/>
    </row>
    <row r="736" spans="10:19">
      <c r="J736" s="563"/>
      <c r="K736" s="563"/>
      <c r="L736" s="563"/>
      <c r="M736" s="563"/>
      <c r="N736" s="328"/>
      <c r="O736" s="328"/>
      <c r="P736" s="328"/>
      <c r="Q736" s="328"/>
      <c r="R736" s="328"/>
      <c r="S736" s="328"/>
    </row>
    <row r="737" spans="10:19">
      <c r="J737" s="563"/>
      <c r="K737" s="563"/>
      <c r="L737" s="563"/>
      <c r="M737" s="563"/>
      <c r="N737" s="328"/>
      <c r="O737" s="328"/>
      <c r="P737" s="328"/>
      <c r="Q737" s="328"/>
      <c r="R737" s="328"/>
      <c r="S737" s="328"/>
    </row>
    <row r="738" spans="10:19">
      <c r="J738" s="563"/>
      <c r="K738" s="563"/>
      <c r="L738" s="563"/>
      <c r="M738" s="563"/>
      <c r="N738" s="328"/>
      <c r="O738" s="328"/>
      <c r="P738" s="328"/>
      <c r="Q738" s="328"/>
      <c r="R738" s="328"/>
      <c r="S738" s="328"/>
    </row>
    <row r="739" spans="10:19">
      <c r="J739" s="563"/>
      <c r="K739" s="563"/>
      <c r="L739" s="563"/>
      <c r="M739" s="563"/>
      <c r="N739" s="328"/>
      <c r="O739" s="328"/>
      <c r="P739" s="328"/>
      <c r="Q739" s="328"/>
      <c r="R739" s="328"/>
      <c r="S739" s="328"/>
    </row>
    <row r="740" spans="10:19">
      <c r="J740" s="563"/>
      <c r="K740" s="563"/>
      <c r="L740" s="563"/>
      <c r="M740" s="563"/>
      <c r="N740" s="328"/>
      <c r="O740" s="328"/>
      <c r="P740" s="328"/>
      <c r="Q740" s="328"/>
      <c r="R740" s="328"/>
      <c r="S740" s="328"/>
    </row>
    <row r="741" spans="10:19">
      <c r="J741" s="563"/>
      <c r="K741" s="563"/>
      <c r="L741" s="563"/>
      <c r="M741" s="563"/>
      <c r="N741" s="328"/>
      <c r="O741" s="328"/>
      <c r="P741" s="328"/>
      <c r="Q741" s="328"/>
      <c r="R741" s="328"/>
      <c r="S741" s="328"/>
    </row>
    <row r="742" spans="10:19">
      <c r="J742" s="563"/>
      <c r="K742" s="563"/>
      <c r="L742" s="563"/>
      <c r="M742" s="563"/>
      <c r="N742" s="328"/>
      <c r="O742" s="328"/>
      <c r="P742" s="328"/>
      <c r="Q742" s="328"/>
      <c r="R742" s="328"/>
      <c r="S742" s="328"/>
    </row>
    <row r="743" spans="10:19">
      <c r="J743" s="563"/>
      <c r="K743" s="563"/>
      <c r="L743" s="563"/>
      <c r="M743" s="563"/>
      <c r="N743" s="328"/>
      <c r="O743" s="328"/>
      <c r="P743" s="328"/>
      <c r="Q743" s="328"/>
      <c r="R743" s="328"/>
      <c r="S743" s="328"/>
    </row>
    <row r="744" spans="10:19">
      <c r="J744" s="563"/>
      <c r="K744" s="563"/>
      <c r="L744" s="563"/>
      <c r="M744" s="563"/>
      <c r="N744" s="328"/>
      <c r="O744" s="328"/>
      <c r="P744" s="328"/>
      <c r="Q744" s="328"/>
      <c r="R744" s="328"/>
      <c r="S744" s="328"/>
    </row>
    <row r="745" spans="10:19">
      <c r="J745" s="563"/>
      <c r="K745" s="563"/>
      <c r="L745" s="563"/>
      <c r="M745" s="563"/>
      <c r="N745" s="328"/>
      <c r="O745" s="328"/>
      <c r="P745" s="328"/>
      <c r="Q745" s="328"/>
      <c r="R745" s="328"/>
      <c r="S745" s="328"/>
    </row>
  </sheetData>
  <mergeCells count="77">
    <mergeCell ref="U4:U5"/>
    <mergeCell ref="BY4:BZ5"/>
    <mergeCell ref="CA4:CA5"/>
    <mergeCell ref="AQ6:AQ16"/>
    <mergeCell ref="BB6:BB27"/>
    <mergeCell ref="BM6:BM36"/>
    <mergeCell ref="AZ4:AZ5"/>
    <mergeCell ref="BR4:BR5"/>
    <mergeCell ref="V4:W5"/>
    <mergeCell ref="X4:X5"/>
    <mergeCell ref="BX4:BX5"/>
    <mergeCell ref="AQ4:AQ5"/>
    <mergeCell ref="Y4:Y5"/>
    <mergeCell ref="AA4:AA5"/>
    <mergeCell ref="AB4:AB5"/>
    <mergeCell ref="AC4:AC5"/>
    <mergeCell ref="AV4:AV5"/>
    <mergeCell ref="AU4:AU5"/>
    <mergeCell ref="AW4:AW5"/>
    <mergeCell ref="AX4:AX5"/>
    <mergeCell ref="AY4:AY5"/>
    <mergeCell ref="BB4:BB5"/>
    <mergeCell ref="BM4:BM5"/>
    <mergeCell ref="BO4:BP5"/>
    <mergeCell ref="BC4:BD5"/>
    <mergeCell ref="BE4:BE5"/>
    <mergeCell ref="BU4:BU5"/>
    <mergeCell ref="BJ4:BJ5"/>
    <mergeCell ref="BQ4:BQ5"/>
    <mergeCell ref="BS4:BS5"/>
    <mergeCell ref="BT4:BT5"/>
    <mergeCell ref="CB4:CB5"/>
    <mergeCell ref="CC4:CC5"/>
    <mergeCell ref="CD4:CD5"/>
    <mergeCell ref="CE4:CE5"/>
    <mergeCell ref="CF4:CF5"/>
    <mergeCell ref="Z4:Z5"/>
    <mergeCell ref="AM4:AM5"/>
    <mergeCell ref="AI4:AI5"/>
    <mergeCell ref="AK4:AK5"/>
    <mergeCell ref="AJ4:AJ5"/>
    <mergeCell ref="AD4:AD5"/>
    <mergeCell ref="AF4:AF5"/>
    <mergeCell ref="AF6:AF66"/>
    <mergeCell ref="AN4:AN5"/>
    <mergeCell ref="AO4:AO5"/>
    <mergeCell ref="CG4:CG5"/>
    <mergeCell ref="BG4:BG5"/>
    <mergeCell ref="BF4:BF5"/>
    <mergeCell ref="BH4:BH5"/>
    <mergeCell ref="BI4:BI5"/>
    <mergeCell ref="BV4:BV5"/>
    <mergeCell ref="BK4:BK5"/>
    <mergeCell ref="AG4:AH5"/>
    <mergeCell ref="AL4:AL5"/>
    <mergeCell ref="BX6:BX7"/>
    <mergeCell ref="BX8:BX28"/>
    <mergeCell ref="AR4:AS5"/>
    <mergeCell ref="AT4:AT5"/>
    <mergeCell ref="U6:U61"/>
    <mergeCell ref="U62:U128"/>
    <mergeCell ref="U130:U194"/>
    <mergeCell ref="J6:J42"/>
    <mergeCell ref="J43:J84"/>
    <mergeCell ref="K4:L5"/>
    <mergeCell ref="B4:C5"/>
    <mergeCell ref="S4:S5"/>
    <mergeCell ref="D2:H2"/>
    <mergeCell ref="Q4:Q5"/>
    <mergeCell ref="R4:R5"/>
    <mergeCell ref="J4:J5"/>
    <mergeCell ref="O4:O5"/>
    <mergeCell ref="M2:O2"/>
    <mergeCell ref="P2:S2"/>
    <mergeCell ref="N4:N5"/>
    <mergeCell ref="P4:P5"/>
    <mergeCell ref="M4:M5"/>
  </mergeCells>
  <hyperlinks>
    <hyperlink ref="P2" r:id="rId1" xr:uid="{00000000-0004-0000-0900-000000000000}"/>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92C9E-B7F9-4698-A1D8-160780595123}">
  <dimension ref="B2:CG745"/>
  <sheetViews>
    <sheetView topLeftCell="BF1" zoomScale="85" zoomScaleNormal="85" workbookViewId="0">
      <pane ySplit="5" topLeftCell="A6" activePane="bottomLeft" state="frozen"/>
      <selection pane="bottomLeft" activeCell="CC26" sqref="CC26"/>
    </sheetView>
  </sheetViews>
  <sheetFormatPr baseColWidth="10" defaultColWidth="11" defaultRowHeight="15"/>
  <cols>
    <col min="1" max="1" width="4.85546875" customWidth="1"/>
    <col min="2" max="2" width="12.42578125" bestFit="1" customWidth="1"/>
    <col min="3" max="3" width="26.7109375" customWidth="1"/>
    <col min="4" max="8" width="6.7109375" customWidth="1"/>
    <col min="10" max="10" width="13.5703125" bestFit="1" customWidth="1"/>
    <col min="11" max="11" width="13.5703125" customWidth="1"/>
    <col min="12" max="12" width="28.42578125" style="159" customWidth="1"/>
    <col min="13" max="13" width="10.85546875" bestFit="1" customWidth="1"/>
    <col min="16" max="16" width="13.85546875" customWidth="1"/>
    <col min="17" max="17" width="14.7109375" customWidth="1"/>
    <col min="18" max="18" width="18.5703125" customWidth="1"/>
    <col min="23" max="23" width="49.140625" bestFit="1" customWidth="1"/>
  </cols>
  <sheetData>
    <row r="2" spans="2:85" s="329" customFormat="1" ht="30" customHeight="1">
      <c r="B2" s="150" t="s">
        <v>186</v>
      </c>
      <c r="C2" s="151" t="s">
        <v>187</v>
      </c>
      <c r="D2" s="623" t="s">
        <v>166</v>
      </c>
      <c r="E2" s="623"/>
      <c r="F2" s="623"/>
      <c r="G2" s="623"/>
      <c r="H2" s="624"/>
      <c r="I2" s="152"/>
      <c r="J2" s="153" t="s">
        <v>403</v>
      </c>
      <c r="K2" s="327"/>
      <c r="L2" s="154" t="s">
        <v>404</v>
      </c>
      <c r="M2" s="625" t="s">
        <v>204</v>
      </c>
      <c r="N2" s="625"/>
      <c r="O2" s="626"/>
      <c r="P2" s="627" t="s">
        <v>405</v>
      </c>
      <c r="Q2" s="627"/>
      <c r="R2" s="627"/>
      <c r="S2" s="627"/>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563"/>
      <c r="BW2" s="563"/>
      <c r="BX2" s="563"/>
      <c r="BY2" s="563"/>
      <c r="BZ2" s="563"/>
      <c r="CA2" s="563"/>
      <c r="CB2" s="563"/>
      <c r="CC2" s="563"/>
      <c r="CD2" s="563"/>
      <c r="CE2" s="563"/>
      <c r="CF2" s="563"/>
      <c r="CG2" s="563"/>
    </row>
    <row r="3" spans="2:85" s="509" customFormat="1">
      <c r="J3" s="510"/>
      <c r="K3" s="511"/>
      <c r="R3" s="512">
        <f>IFERROR(+COUNTIF(R6:R79,"SI")/(COUNTIF(R6:R79,"SI")+COUNTIF(R6:R79,"Non")),0)</f>
        <v>0</v>
      </c>
      <c r="S3" s="512">
        <f>IFERROR(+COUNTIF(S6:S79,"SI")/(COUNTIF(S6:S79,"SI")+COUNTIF(S6:S79,"Non")),0)</f>
        <v>0</v>
      </c>
      <c r="V3" s="510"/>
      <c r="W3" s="511"/>
      <c r="AC3" s="512">
        <f>IFERROR(+COUNTIF(AC6:AC200,"SI")/(COUNTIF(AC6:AC200,"SI")+COUNTIF(AC6:AC200,"Non")),0)</f>
        <v>0</v>
      </c>
      <c r="AD3" s="512">
        <f>IFERROR(+COUNTIF(AD6:AD200,"SI")/(COUNTIF(AD6:AD200,"SI")+COUNTIF(AD6:AD200,"Non")),0)</f>
        <v>0</v>
      </c>
      <c r="AF3" s="510"/>
      <c r="AG3" s="510"/>
      <c r="AH3" s="511"/>
      <c r="AN3" s="512">
        <f>IFERROR(+COUNTIF(R306:R400,"SI")/(COUNTIF(R306:R400,"SI")+COUNTIF(R306:R400,"Non")),0)</f>
        <v>0</v>
      </c>
      <c r="AO3" s="512">
        <f>IFERROR(+COUNTIF(S306:S400,"SI")/(COUNTIF(S306:S400,"SI")+COUNTIF(S306:S400,"Non")),0)</f>
        <v>0</v>
      </c>
      <c r="AQ3" s="510"/>
      <c r="AR3" s="510"/>
      <c r="AS3" s="511"/>
      <c r="AY3" s="512">
        <f>IFERROR(+COUNTIF(R406:R500,"SI")/(COUNTIF(R406:R500,"SI")+COUNTIF(R406:R500,"Non")),0)</f>
        <v>0</v>
      </c>
      <c r="AZ3" s="512">
        <f>IFERROR(+COUNTIF(S406:S500,"SI")/(COUNTIF(S406:S500,"SI")+COUNTIF(S406:S500,"Non")),0)</f>
        <v>0</v>
      </c>
      <c r="BB3" s="510"/>
      <c r="BC3" s="510"/>
      <c r="BD3" s="511"/>
      <c r="BJ3" s="512">
        <f>IFERROR(+COUNTIF(R506:R600,"SI")/(COUNTIF(R506:R600,"SI")+COUNTIF(R506:R600,"Non")),0)</f>
        <v>0</v>
      </c>
      <c r="BK3" s="512">
        <f>IFERROR(+COUNTIF(S506:S600,"SI")/(COUNTIF(S506:S600,"SI")+COUNTIF(S506:S600,"Non")),0)</f>
        <v>0</v>
      </c>
      <c r="BM3" s="510"/>
      <c r="BN3" s="510"/>
      <c r="BO3" s="511"/>
      <c r="BU3" s="512">
        <f>IFERROR(+COUNTIF(R606:R650,"SI")/(COUNTIF(R606:R650,"SI")+COUNTIF(R606:R650,"Non")),0)</f>
        <v>0</v>
      </c>
      <c r="BV3" s="512">
        <f>IFERROR(+COUNTIF(S606:S650,"SI")/(COUNTIF(S606:S650,"SI")+COUNTIF(S606:S650,"Non")),0)</f>
        <v>0</v>
      </c>
      <c r="BX3" s="510"/>
      <c r="BY3" s="511"/>
      <c r="CF3" s="512">
        <f>IFERROR(+COUNTIF(R706:R800,"SI")/(COUNTIF(R706:R800,"SI")+COUNTIF(R706:R800,"Non")),0)</f>
        <v>0</v>
      </c>
      <c r="CG3" s="512">
        <f>IFERROR(+COUNTIF(S706:S800,"SI")/(COUNTIF(S706:S800,"SI")+COUNTIF(S706:S800,"Non")),0)</f>
        <v>0</v>
      </c>
    </row>
    <row r="4" spans="2:85" ht="15" customHeight="1">
      <c r="B4" s="630" t="s">
        <v>406</v>
      </c>
      <c r="C4" s="631"/>
      <c r="D4" s="503" t="s">
        <v>407</v>
      </c>
      <c r="E4" s="503" t="s">
        <v>408</v>
      </c>
      <c r="F4" s="503" t="s">
        <v>409</v>
      </c>
      <c r="G4" s="503" t="s">
        <v>410</v>
      </c>
      <c r="H4" s="504" t="s">
        <v>411</v>
      </c>
      <c r="J4" s="618" t="s">
        <v>412</v>
      </c>
      <c r="K4" s="618" t="s">
        <v>413</v>
      </c>
      <c r="L4" s="618"/>
      <c r="M4" s="618" t="s">
        <v>414</v>
      </c>
      <c r="N4" s="616" t="s">
        <v>415</v>
      </c>
      <c r="O4" s="618" t="s">
        <v>416</v>
      </c>
      <c r="P4" s="615" t="s">
        <v>417</v>
      </c>
      <c r="Q4" s="615" t="s">
        <v>418</v>
      </c>
      <c r="R4" s="615" t="s">
        <v>419</v>
      </c>
      <c r="S4" s="615" t="s">
        <v>420</v>
      </c>
      <c r="U4" s="618" t="s">
        <v>412</v>
      </c>
      <c r="V4" s="636" t="s">
        <v>413</v>
      </c>
      <c r="W4" s="637"/>
      <c r="X4" s="616" t="s">
        <v>414</v>
      </c>
      <c r="Y4" s="616" t="s">
        <v>415</v>
      </c>
      <c r="Z4" s="616" t="s">
        <v>416</v>
      </c>
      <c r="AA4" s="634" t="s">
        <v>417</v>
      </c>
      <c r="AB4" s="634" t="s">
        <v>418</v>
      </c>
      <c r="AC4" s="634" t="s">
        <v>419</v>
      </c>
      <c r="AD4" s="634" t="s">
        <v>420</v>
      </c>
      <c r="AF4" s="618" t="s">
        <v>412</v>
      </c>
      <c r="AG4" s="618" t="s">
        <v>413</v>
      </c>
      <c r="AH4" s="618"/>
      <c r="AI4" s="618" t="s">
        <v>414</v>
      </c>
      <c r="AJ4" s="616" t="s">
        <v>415</v>
      </c>
      <c r="AK4" s="618" t="s">
        <v>416</v>
      </c>
      <c r="AL4" s="615" t="s">
        <v>417</v>
      </c>
      <c r="AM4" s="615" t="s">
        <v>418</v>
      </c>
      <c r="AN4" s="615" t="s">
        <v>419</v>
      </c>
      <c r="AO4" s="615" t="s">
        <v>420</v>
      </c>
      <c r="AQ4" s="618" t="s">
        <v>412</v>
      </c>
      <c r="AR4" s="618" t="s">
        <v>413</v>
      </c>
      <c r="AS4" s="618"/>
      <c r="AT4" s="618" t="s">
        <v>414</v>
      </c>
      <c r="AU4" s="616" t="s">
        <v>415</v>
      </c>
      <c r="AV4" s="618" t="s">
        <v>416</v>
      </c>
      <c r="AW4" s="615" t="s">
        <v>417</v>
      </c>
      <c r="AX4" s="615" t="s">
        <v>418</v>
      </c>
      <c r="AY4" s="615" t="s">
        <v>419</v>
      </c>
      <c r="AZ4" s="615" t="s">
        <v>420</v>
      </c>
      <c r="BB4" s="618" t="s">
        <v>412</v>
      </c>
      <c r="BC4" s="618" t="s">
        <v>413</v>
      </c>
      <c r="BD4" s="618"/>
      <c r="BE4" s="618" t="s">
        <v>414</v>
      </c>
      <c r="BF4" s="616" t="s">
        <v>415</v>
      </c>
      <c r="BG4" s="618" t="s">
        <v>416</v>
      </c>
      <c r="BH4" s="615" t="s">
        <v>417</v>
      </c>
      <c r="BI4" s="615" t="s">
        <v>418</v>
      </c>
      <c r="BJ4" s="615" t="s">
        <v>419</v>
      </c>
      <c r="BK4" s="615" t="s">
        <v>420</v>
      </c>
      <c r="BM4" s="628" t="s">
        <v>412</v>
      </c>
      <c r="BN4" s="325"/>
      <c r="BO4" s="628" t="s">
        <v>413</v>
      </c>
      <c r="BP4" s="628"/>
      <c r="BQ4" s="616" t="s">
        <v>415</v>
      </c>
      <c r="BR4" s="618" t="s">
        <v>416</v>
      </c>
      <c r="BS4" s="615" t="s">
        <v>417</v>
      </c>
      <c r="BT4" s="615" t="s">
        <v>418</v>
      </c>
      <c r="BU4" s="615" t="s">
        <v>419</v>
      </c>
      <c r="BV4" s="615" t="s">
        <v>420</v>
      </c>
      <c r="BX4" s="618" t="s">
        <v>412</v>
      </c>
      <c r="BY4" s="618" t="s">
        <v>413</v>
      </c>
      <c r="BZ4" s="618"/>
      <c r="CA4" s="618" t="s">
        <v>414</v>
      </c>
      <c r="CB4" s="616" t="s">
        <v>415</v>
      </c>
      <c r="CC4" s="618" t="s">
        <v>416</v>
      </c>
      <c r="CD4" s="615" t="s">
        <v>417</v>
      </c>
      <c r="CE4" s="615" t="s">
        <v>418</v>
      </c>
      <c r="CF4" s="615" t="s">
        <v>419</v>
      </c>
      <c r="CG4" s="615" t="s">
        <v>420</v>
      </c>
    </row>
    <row r="5" spans="2:85">
      <c r="B5" s="632"/>
      <c r="C5" s="633"/>
      <c r="D5" s="505" t="s">
        <v>421</v>
      </c>
      <c r="E5" s="505" t="s">
        <v>421</v>
      </c>
      <c r="F5" s="505" t="s">
        <v>421</v>
      </c>
      <c r="G5" s="505" t="s">
        <v>421</v>
      </c>
      <c r="H5" s="506" t="s">
        <v>421</v>
      </c>
      <c r="J5" s="618"/>
      <c r="K5" s="618"/>
      <c r="L5" s="618"/>
      <c r="M5" s="618"/>
      <c r="N5" s="617"/>
      <c r="O5" s="618"/>
      <c r="P5" s="615"/>
      <c r="Q5" s="615"/>
      <c r="R5" s="615"/>
      <c r="S5" s="615"/>
      <c r="U5" s="618"/>
      <c r="V5" s="638"/>
      <c r="W5" s="639"/>
      <c r="X5" s="617"/>
      <c r="Y5" s="617"/>
      <c r="Z5" s="617"/>
      <c r="AA5" s="635"/>
      <c r="AB5" s="635"/>
      <c r="AC5" s="635"/>
      <c r="AD5" s="635"/>
      <c r="AF5" s="618"/>
      <c r="AG5" s="618"/>
      <c r="AH5" s="618"/>
      <c r="AI5" s="618"/>
      <c r="AJ5" s="617"/>
      <c r="AK5" s="618"/>
      <c r="AL5" s="615"/>
      <c r="AM5" s="615"/>
      <c r="AN5" s="615"/>
      <c r="AO5" s="615"/>
      <c r="AQ5" s="618"/>
      <c r="AR5" s="618"/>
      <c r="AS5" s="618"/>
      <c r="AT5" s="618"/>
      <c r="AU5" s="617"/>
      <c r="AV5" s="618"/>
      <c r="AW5" s="615"/>
      <c r="AX5" s="615"/>
      <c r="AY5" s="615"/>
      <c r="AZ5" s="615"/>
      <c r="BB5" s="618"/>
      <c r="BC5" s="618"/>
      <c r="BD5" s="618"/>
      <c r="BE5" s="618"/>
      <c r="BF5" s="617"/>
      <c r="BG5" s="618"/>
      <c r="BH5" s="615"/>
      <c r="BI5" s="615"/>
      <c r="BJ5" s="615"/>
      <c r="BK5" s="615"/>
      <c r="BM5" s="629"/>
      <c r="BN5" s="692"/>
      <c r="BO5" s="693"/>
      <c r="BP5" s="693"/>
      <c r="BQ5" s="694"/>
      <c r="BR5" s="616"/>
      <c r="BS5" s="634"/>
      <c r="BT5" s="634"/>
      <c r="BU5" s="634"/>
      <c r="BV5" s="634"/>
      <c r="BX5" s="616"/>
      <c r="BY5" s="618"/>
      <c r="BZ5" s="618"/>
      <c r="CA5" s="618"/>
      <c r="CB5" s="617"/>
      <c r="CC5" s="618"/>
      <c r="CD5" s="615"/>
      <c r="CE5" s="615"/>
      <c r="CF5" s="615"/>
      <c r="CG5" s="615"/>
    </row>
    <row r="6" spans="2:85" s="1" customFormat="1" ht="30" customHeight="1">
      <c r="B6" s="569" t="s">
        <v>422</v>
      </c>
      <c r="C6" s="570" t="s">
        <v>423</v>
      </c>
      <c r="D6" s="322">
        <v>1</v>
      </c>
      <c r="E6" s="322">
        <v>4</v>
      </c>
      <c r="F6" s="322">
        <v>0</v>
      </c>
      <c r="G6" s="322">
        <v>0</v>
      </c>
      <c r="H6" s="507">
        <v>5</v>
      </c>
      <c r="J6" s="619" t="s">
        <v>424</v>
      </c>
      <c r="K6" s="330">
        <v>20679</v>
      </c>
      <c r="L6" s="330" t="s">
        <v>507</v>
      </c>
      <c r="M6" s="330" t="s">
        <v>773</v>
      </c>
      <c r="N6" s="331"/>
      <c r="O6" s="606">
        <v>0</v>
      </c>
      <c r="P6" s="513"/>
      <c r="Q6" s="513"/>
      <c r="R6" s="333" t="s">
        <v>839</v>
      </c>
      <c r="S6" s="333" t="str">
        <f t="shared" ref="S6:S14" si="0">+IF(COUNTA(O6)=0,"----",IF(COUNTA(Q6)=0,"Sen Meta",IF(O6&gt;=Q6,"SI","NON")))</f>
        <v>Sen Meta</v>
      </c>
      <c r="U6" s="613" t="s">
        <v>427</v>
      </c>
      <c r="V6" s="607">
        <v>21046</v>
      </c>
      <c r="W6" s="607" t="s">
        <v>428</v>
      </c>
      <c r="X6" s="330" t="s">
        <v>773</v>
      </c>
      <c r="Y6" s="609">
        <v>1</v>
      </c>
      <c r="Z6" s="606">
        <v>0.86666666666666703</v>
      </c>
      <c r="AA6" s="516"/>
      <c r="AB6" s="516"/>
      <c r="AC6" s="333" t="str">
        <f t="shared" ref="AC6:AD69" si="1">+IF(COUNTA(Y6)=0,"----",IF(COUNTA(AA6)=0,"Sen Meta",IF(Y6&gt;=AA6,"SI","NON")))</f>
        <v>Sen Meta</v>
      </c>
      <c r="AD6" s="333" t="str">
        <f t="shared" si="1"/>
        <v>Sen Meta</v>
      </c>
      <c r="AF6" s="619" t="s">
        <v>429</v>
      </c>
      <c r="AG6" s="607">
        <v>22945</v>
      </c>
      <c r="AH6" s="607" t="s">
        <v>430</v>
      </c>
      <c r="AI6" s="330" t="s">
        <v>773</v>
      </c>
      <c r="AJ6" s="680">
        <v>0</v>
      </c>
      <c r="AK6" s="680">
        <v>0</v>
      </c>
      <c r="AL6" s="516"/>
      <c r="AM6" s="516"/>
      <c r="AN6" s="333" t="str">
        <f t="shared" ref="AN6:AO66" si="2">+IF(COUNTA(AJ6)=0,"----",IF(COUNTA(AL6)=0,"Sen Meta",IF(AJ6&gt;=AL6,"SI","NON")))</f>
        <v>Sen Meta</v>
      </c>
      <c r="AO6" s="333" t="str">
        <f t="shared" si="2"/>
        <v>Sen Meta</v>
      </c>
      <c r="AQ6" s="686" t="s">
        <v>431</v>
      </c>
      <c r="AR6" s="607">
        <v>25484</v>
      </c>
      <c r="AS6" s="607" t="s">
        <v>432</v>
      </c>
      <c r="AT6" s="689" t="s">
        <v>773</v>
      </c>
      <c r="AU6" s="606">
        <v>1</v>
      </c>
      <c r="AV6" s="606">
        <v>1</v>
      </c>
      <c r="AW6" s="513"/>
      <c r="AX6" s="513"/>
      <c r="AY6" s="333" t="str">
        <f t="shared" ref="AY6:AZ16" si="3">+IF(COUNTA(AU6)=0,"----",IF(COUNTA(AW6)=0,"Sen Meta",IF(AU6&gt;=AW6,"SI","NON")))</f>
        <v>Sen Meta</v>
      </c>
      <c r="AZ6" s="333" t="str">
        <f t="shared" si="3"/>
        <v>Sen Meta</v>
      </c>
      <c r="BB6" s="619" t="s">
        <v>433</v>
      </c>
      <c r="BC6" s="676">
        <v>26229</v>
      </c>
      <c r="BD6" s="676" t="s">
        <v>434</v>
      </c>
      <c r="BE6" s="330" t="s">
        <v>773</v>
      </c>
      <c r="BF6" s="606">
        <v>1</v>
      </c>
      <c r="BG6" s="606">
        <v>0.83333333333333304</v>
      </c>
      <c r="BH6" s="513"/>
      <c r="BI6" s="513"/>
      <c r="BJ6" s="333" t="str">
        <f t="shared" ref="BJ6:BK27" si="4">+IF(COUNTA(BF6)=0,"----",IF(COUNTA(BH6)=0,"Sen Meta",IF(BF6&gt;=BH6,"SI","NON")))</f>
        <v>Sen Meta</v>
      </c>
      <c r="BK6" s="333" t="str">
        <f t="shared" si="4"/>
        <v>Sen Meta</v>
      </c>
      <c r="BM6" s="619" t="s">
        <v>435</v>
      </c>
      <c r="BN6" s="607">
        <v>26229</v>
      </c>
      <c r="BO6" s="607" t="s">
        <v>434</v>
      </c>
      <c r="BP6" s="330" t="s">
        <v>773</v>
      </c>
      <c r="BQ6" s="606">
        <v>0.6</v>
      </c>
      <c r="BR6" s="606">
        <v>0.375</v>
      </c>
      <c r="BS6" s="513"/>
      <c r="BT6" s="513"/>
      <c r="BU6" s="333" t="str">
        <f t="shared" ref="BU6:BV36" si="5">+IF(COUNTA(BQ6)=0,"----",IF(COUNTA(BS6)=0,"Sen Meta",IF(BQ6&gt;=BS6,"SI","NON")))</f>
        <v>Sen Meta</v>
      </c>
      <c r="BV6" s="333" t="str">
        <f t="shared" si="5"/>
        <v>Sen Meta</v>
      </c>
      <c r="BX6" s="702" t="s">
        <v>437</v>
      </c>
      <c r="BY6" s="597">
        <v>28215</v>
      </c>
      <c r="BZ6" s="597" t="s">
        <v>456</v>
      </c>
      <c r="CA6" s="334" t="s">
        <v>773</v>
      </c>
      <c r="CB6" s="705">
        <v>1</v>
      </c>
      <c r="CC6" s="705">
        <v>0.96428571428571397</v>
      </c>
      <c r="CD6" s="513"/>
      <c r="CE6" s="513"/>
      <c r="CF6" s="333" t="str">
        <f t="shared" ref="CF6:CG28" si="6">+IF(COUNTA(CB6)=0,"----",IF(COUNTA(CD6)=0,"Sen Meta",IF(CB6&gt;=CD6,"SI","NON")))</f>
        <v>Sen Meta</v>
      </c>
      <c r="CG6" s="333" t="str">
        <f t="shared" si="6"/>
        <v>Sen Meta</v>
      </c>
    </row>
    <row r="7" spans="2:85" s="1" customFormat="1" ht="30" customHeight="1">
      <c r="B7" s="569" t="s">
        <v>439</v>
      </c>
      <c r="C7" s="570" t="s">
        <v>440</v>
      </c>
      <c r="D7" s="322">
        <v>5</v>
      </c>
      <c r="E7" s="322">
        <v>7</v>
      </c>
      <c r="F7" s="322">
        <v>0</v>
      </c>
      <c r="G7" s="322">
        <v>0</v>
      </c>
      <c r="H7" s="507">
        <v>12</v>
      </c>
      <c r="J7" s="619"/>
      <c r="K7" s="330">
        <v>20683</v>
      </c>
      <c r="L7" s="330" t="s">
        <v>521</v>
      </c>
      <c r="M7" s="330" t="s">
        <v>773</v>
      </c>
      <c r="N7" s="331"/>
      <c r="O7" s="606">
        <v>0</v>
      </c>
      <c r="P7" s="513"/>
      <c r="Q7" s="513"/>
      <c r="R7" s="333" t="str">
        <f>+IF(COUNTA(#REF!)=0,"----",IF(COUNTA(P7)=0,"Sen Meta",IF(#REF!&gt;=P7,"SI","NON")))</f>
        <v>Sen Meta</v>
      </c>
      <c r="S7" s="333" t="str">
        <f t="shared" si="0"/>
        <v>Sen Meta</v>
      </c>
      <c r="U7" s="613"/>
      <c r="V7" s="607">
        <v>21048</v>
      </c>
      <c r="W7" s="607" t="s">
        <v>442</v>
      </c>
      <c r="X7" s="330" t="s">
        <v>773</v>
      </c>
      <c r="Y7" s="609">
        <v>0.90909090909090895</v>
      </c>
      <c r="Z7" s="606">
        <v>0.76923076923076905</v>
      </c>
      <c r="AA7" s="516"/>
      <c r="AB7" s="516"/>
      <c r="AC7" s="333" t="str">
        <f t="shared" si="1"/>
        <v>Sen Meta</v>
      </c>
      <c r="AD7" s="333" t="str">
        <f t="shared" si="1"/>
        <v>Sen Meta</v>
      </c>
      <c r="AF7" s="619"/>
      <c r="AG7" s="607">
        <v>22946</v>
      </c>
      <c r="AH7" s="607" t="s">
        <v>443</v>
      </c>
      <c r="AI7" s="330" t="s">
        <v>773</v>
      </c>
      <c r="AJ7" s="680">
        <v>0.66666666666666696</v>
      </c>
      <c r="AK7" s="680">
        <v>0.66666666666666696</v>
      </c>
      <c r="AL7" s="516"/>
      <c r="AM7" s="516"/>
      <c r="AN7" s="333" t="str">
        <f t="shared" si="2"/>
        <v>Sen Meta</v>
      </c>
      <c r="AO7" s="333" t="str">
        <f t="shared" si="2"/>
        <v>Sen Meta</v>
      </c>
      <c r="AQ7" s="687"/>
      <c r="AR7" s="607">
        <v>25485</v>
      </c>
      <c r="AS7" s="607" t="s">
        <v>444</v>
      </c>
      <c r="AT7" s="689" t="s">
        <v>773</v>
      </c>
      <c r="AU7" s="606">
        <v>1</v>
      </c>
      <c r="AV7" s="606">
        <v>1</v>
      </c>
      <c r="AW7" s="513"/>
      <c r="AX7" s="513"/>
      <c r="AY7" s="333" t="str">
        <f t="shared" si="3"/>
        <v>Sen Meta</v>
      </c>
      <c r="AZ7" s="333" t="str">
        <f t="shared" si="3"/>
        <v>Sen Meta</v>
      </c>
      <c r="BB7" s="619"/>
      <c r="BC7" s="676">
        <v>26230</v>
      </c>
      <c r="BD7" s="676" t="s">
        <v>445</v>
      </c>
      <c r="BE7" s="330" t="s">
        <v>773</v>
      </c>
      <c r="BF7" s="606">
        <v>1</v>
      </c>
      <c r="BG7" s="606">
        <v>1</v>
      </c>
      <c r="BH7" s="513"/>
      <c r="BI7" s="513"/>
      <c r="BJ7" s="333" t="str">
        <f t="shared" si="4"/>
        <v>Sen Meta</v>
      </c>
      <c r="BK7" s="333" t="str">
        <f t="shared" si="4"/>
        <v>Sen Meta</v>
      </c>
      <c r="BM7" s="619"/>
      <c r="BN7" s="607">
        <v>26230</v>
      </c>
      <c r="BO7" s="607" t="s">
        <v>445</v>
      </c>
      <c r="BP7" s="330" t="s">
        <v>773</v>
      </c>
      <c r="BQ7" s="606">
        <v>0.75</v>
      </c>
      <c r="BR7" s="606">
        <v>0.33333333333333298</v>
      </c>
      <c r="BS7" s="513"/>
      <c r="BT7" s="513"/>
      <c r="BU7" s="333" t="str">
        <f t="shared" si="5"/>
        <v>Sen Meta</v>
      </c>
      <c r="BV7" s="333" t="str">
        <f t="shared" si="5"/>
        <v>Sen Meta</v>
      </c>
      <c r="BX7" s="703"/>
      <c r="BY7" s="597">
        <v>28216</v>
      </c>
      <c r="BZ7" s="597" t="s">
        <v>465</v>
      </c>
      <c r="CA7" s="334" t="s">
        <v>773</v>
      </c>
      <c r="CB7" s="705">
        <v>1</v>
      </c>
      <c r="CC7" s="705">
        <v>0.90625</v>
      </c>
      <c r="CD7" s="513"/>
      <c r="CE7" s="513"/>
      <c r="CF7" s="333" t="str">
        <f t="shared" si="6"/>
        <v>Sen Meta</v>
      </c>
      <c r="CG7" s="333" t="str">
        <f t="shared" si="6"/>
        <v>Sen Meta</v>
      </c>
    </row>
    <row r="8" spans="2:85" s="1" customFormat="1" ht="30" customHeight="1">
      <c r="B8" s="569" t="s">
        <v>448</v>
      </c>
      <c r="C8" s="570" t="s">
        <v>449</v>
      </c>
      <c r="D8" s="551">
        <v>1</v>
      </c>
      <c r="E8" s="551">
        <v>5</v>
      </c>
      <c r="F8" s="551">
        <v>1</v>
      </c>
      <c r="G8" s="551">
        <v>0</v>
      </c>
      <c r="H8" s="507">
        <f t="shared" ref="H8:H11" si="7">SUM(D8:G8)</f>
        <v>7</v>
      </c>
      <c r="J8" s="619"/>
      <c r="K8" s="330">
        <v>20684</v>
      </c>
      <c r="L8" s="330" t="s">
        <v>527</v>
      </c>
      <c r="M8" s="330" t="s">
        <v>773</v>
      </c>
      <c r="N8" s="331"/>
      <c r="O8" s="606">
        <v>0</v>
      </c>
      <c r="P8" s="513"/>
      <c r="Q8" s="513"/>
      <c r="R8" s="333" t="str">
        <f>+IF(COUNTA(#REF!)=0,"----",IF(COUNTA(P8)=0,"Sen Meta",IF(#REF!&gt;=P8,"SI","NON")))</f>
        <v>Sen Meta</v>
      </c>
      <c r="S8" s="333" t="str">
        <f t="shared" si="0"/>
        <v>Sen Meta</v>
      </c>
      <c r="U8" s="613"/>
      <c r="V8" s="607">
        <v>21049</v>
      </c>
      <c r="W8" s="607" t="s">
        <v>451</v>
      </c>
      <c r="X8" s="330" t="s">
        <v>773</v>
      </c>
      <c r="Y8" s="609">
        <v>0.8</v>
      </c>
      <c r="Z8" s="606">
        <v>0.8</v>
      </c>
      <c r="AA8" s="516"/>
      <c r="AB8" s="516"/>
      <c r="AC8" s="333" t="str">
        <f t="shared" si="1"/>
        <v>Sen Meta</v>
      </c>
      <c r="AD8" s="333" t="str">
        <f t="shared" si="1"/>
        <v>Sen Meta</v>
      </c>
      <c r="AF8" s="619"/>
      <c r="AG8" s="607">
        <v>22947</v>
      </c>
      <c r="AH8" s="607" t="s">
        <v>452</v>
      </c>
      <c r="AI8" s="330" t="s">
        <v>773</v>
      </c>
      <c r="AJ8" s="680">
        <v>0.8</v>
      </c>
      <c r="AK8" s="680">
        <v>0.8</v>
      </c>
      <c r="AL8" s="516"/>
      <c r="AM8" s="516"/>
      <c r="AN8" s="333" t="str">
        <f t="shared" si="2"/>
        <v>Sen Meta</v>
      </c>
      <c r="AO8" s="333" t="str">
        <f t="shared" si="2"/>
        <v>Sen Meta</v>
      </c>
      <c r="AQ8" s="687"/>
      <c r="AR8" s="607">
        <v>25486</v>
      </c>
      <c r="AS8" s="607" t="s">
        <v>453</v>
      </c>
      <c r="AT8" s="689" t="s">
        <v>773</v>
      </c>
      <c r="AU8" s="606">
        <v>1</v>
      </c>
      <c r="AV8" s="606">
        <v>0.33333333333333298</v>
      </c>
      <c r="AW8" s="513"/>
      <c r="AX8" s="513"/>
      <c r="AY8" s="333" t="str">
        <f t="shared" si="3"/>
        <v>Sen Meta</v>
      </c>
      <c r="AZ8" s="333" t="str">
        <f t="shared" si="3"/>
        <v>Sen Meta</v>
      </c>
      <c r="BB8" s="619"/>
      <c r="BC8" s="676">
        <v>26231</v>
      </c>
      <c r="BD8" s="676" t="s">
        <v>454</v>
      </c>
      <c r="BE8" s="330" t="s">
        <v>773</v>
      </c>
      <c r="BF8" s="606">
        <v>1</v>
      </c>
      <c r="BG8" s="606">
        <v>0.9</v>
      </c>
      <c r="BH8" s="513"/>
      <c r="BI8" s="513"/>
      <c r="BJ8" s="333" t="str">
        <f t="shared" si="4"/>
        <v>Sen Meta</v>
      </c>
      <c r="BK8" s="333" t="str">
        <f t="shared" si="4"/>
        <v>Sen Meta</v>
      </c>
      <c r="BM8" s="619"/>
      <c r="BN8" s="607">
        <v>26231</v>
      </c>
      <c r="BO8" s="607" t="s">
        <v>454</v>
      </c>
      <c r="BP8" s="330" t="s">
        <v>773</v>
      </c>
      <c r="BQ8" s="606">
        <v>0.6</v>
      </c>
      <c r="BR8" s="606">
        <v>0.375</v>
      </c>
      <c r="BS8" s="513"/>
      <c r="BT8" s="513"/>
      <c r="BU8" s="333" t="str">
        <f t="shared" si="5"/>
        <v>Sen Meta</v>
      </c>
      <c r="BV8" s="333" t="str">
        <f t="shared" si="5"/>
        <v>Sen Meta</v>
      </c>
      <c r="BX8" s="703"/>
      <c r="BY8" s="597">
        <v>28217</v>
      </c>
      <c r="BZ8" s="597" t="s">
        <v>474</v>
      </c>
      <c r="CA8" s="334" t="s">
        <v>773</v>
      </c>
      <c r="CB8" s="705">
        <v>1</v>
      </c>
      <c r="CC8" s="705">
        <v>0.90625</v>
      </c>
      <c r="CD8" s="513"/>
      <c r="CE8" s="513"/>
      <c r="CF8" s="333" t="str">
        <f t="shared" si="6"/>
        <v>Sen Meta</v>
      </c>
      <c r="CG8" s="333" t="str">
        <f t="shared" si="6"/>
        <v>Sen Meta</v>
      </c>
    </row>
    <row r="9" spans="2:85" s="1" customFormat="1" ht="30" customHeight="1">
      <c r="B9" s="569" t="s">
        <v>457</v>
      </c>
      <c r="C9" s="570" t="s">
        <v>458</v>
      </c>
      <c r="D9" s="551">
        <v>1</v>
      </c>
      <c r="E9" s="551">
        <v>1</v>
      </c>
      <c r="F9" s="551">
        <v>0</v>
      </c>
      <c r="G9" s="551">
        <v>0</v>
      </c>
      <c r="H9" s="507">
        <f t="shared" si="7"/>
        <v>2</v>
      </c>
      <c r="J9" s="619"/>
      <c r="K9" s="330">
        <v>20685</v>
      </c>
      <c r="L9" s="330" t="s">
        <v>533</v>
      </c>
      <c r="M9" s="330" t="s">
        <v>773</v>
      </c>
      <c r="N9" s="331">
        <v>1</v>
      </c>
      <c r="O9" s="606">
        <v>0.33333333333333298</v>
      </c>
      <c r="P9" s="513"/>
      <c r="Q9" s="513"/>
      <c r="R9" s="333" t="str">
        <f>+IF(COUNTA(#REF!)=0,"----",IF(COUNTA(P9)=0,"Sen Meta",IF(#REF!&gt;=P9,"SI","NON")))</f>
        <v>Sen Meta</v>
      </c>
      <c r="S9" s="333" t="str">
        <f t="shared" si="0"/>
        <v>Sen Meta</v>
      </c>
      <c r="U9" s="613"/>
      <c r="V9" s="607">
        <v>21051</v>
      </c>
      <c r="W9" s="607" t="s">
        <v>460</v>
      </c>
      <c r="X9" s="330" t="s">
        <v>773</v>
      </c>
      <c r="Y9" s="609">
        <v>0.66666666666666696</v>
      </c>
      <c r="Z9" s="606">
        <v>0.5</v>
      </c>
      <c r="AA9" s="516"/>
      <c r="AB9" s="516"/>
      <c r="AC9" s="333" t="str">
        <f t="shared" si="1"/>
        <v>Sen Meta</v>
      </c>
      <c r="AD9" s="333" t="str">
        <f t="shared" si="1"/>
        <v>Sen Meta</v>
      </c>
      <c r="AF9" s="619"/>
      <c r="AG9" s="607">
        <v>22948</v>
      </c>
      <c r="AH9" s="607" t="s">
        <v>461</v>
      </c>
      <c r="AI9" s="330" t="s">
        <v>773</v>
      </c>
      <c r="AJ9" s="680">
        <v>0</v>
      </c>
      <c r="AK9" s="680">
        <v>0</v>
      </c>
      <c r="AL9" s="516"/>
      <c r="AM9" s="516"/>
      <c r="AN9" s="333" t="str">
        <f t="shared" si="2"/>
        <v>Sen Meta</v>
      </c>
      <c r="AO9" s="333" t="str">
        <f t="shared" si="2"/>
        <v>Sen Meta</v>
      </c>
      <c r="AQ9" s="687"/>
      <c r="AR9" s="607">
        <v>25487</v>
      </c>
      <c r="AS9" s="607" t="s">
        <v>462</v>
      </c>
      <c r="AT9" s="689" t="s">
        <v>773</v>
      </c>
      <c r="AU9" s="606">
        <v>1</v>
      </c>
      <c r="AV9" s="606">
        <v>1</v>
      </c>
      <c r="AW9" s="513"/>
      <c r="AX9" s="513"/>
      <c r="AY9" s="333" t="str">
        <f t="shared" si="3"/>
        <v>Sen Meta</v>
      </c>
      <c r="AZ9" s="333" t="str">
        <f t="shared" si="3"/>
        <v>Sen Meta</v>
      </c>
      <c r="BB9" s="619"/>
      <c r="BC9" s="676">
        <v>26232</v>
      </c>
      <c r="BD9" s="676" t="s">
        <v>463</v>
      </c>
      <c r="BE9" s="330" t="s">
        <v>773</v>
      </c>
      <c r="BF9" s="606">
        <v>1</v>
      </c>
      <c r="BG9" s="606">
        <v>0.88888888888888895</v>
      </c>
      <c r="BH9" s="513"/>
      <c r="BI9" s="513"/>
      <c r="BJ9" s="333" t="str">
        <f t="shared" si="4"/>
        <v>Sen Meta</v>
      </c>
      <c r="BK9" s="333" t="str">
        <f t="shared" si="4"/>
        <v>Sen Meta</v>
      </c>
      <c r="BM9" s="619"/>
      <c r="BN9" s="607">
        <v>26232</v>
      </c>
      <c r="BO9" s="607" t="s">
        <v>463</v>
      </c>
      <c r="BP9" s="330" t="s">
        <v>773</v>
      </c>
      <c r="BQ9" s="606">
        <v>1</v>
      </c>
      <c r="BR9" s="606">
        <v>0.625</v>
      </c>
      <c r="BS9" s="513"/>
      <c r="BT9" s="513"/>
      <c r="BU9" s="333" t="str">
        <f t="shared" si="5"/>
        <v>Sen Meta</v>
      </c>
      <c r="BV9" s="333" t="str">
        <f t="shared" si="5"/>
        <v>Sen Meta</v>
      </c>
      <c r="BX9" s="703"/>
      <c r="BY9" s="597">
        <v>28218</v>
      </c>
      <c r="BZ9" s="597" t="s">
        <v>483</v>
      </c>
      <c r="CA9" s="334" t="s">
        <v>773</v>
      </c>
      <c r="CB9" s="705">
        <v>1</v>
      </c>
      <c r="CC9" s="705">
        <v>0.96551724137931005</v>
      </c>
      <c r="CD9" s="513"/>
      <c r="CE9" s="513"/>
      <c r="CF9" s="333" t="str">
        <f t="shared" si="6"/>
        <v>Sen Meta</v>
      </c>
      <c r="CG9" s="333" t="str">
        <f t="shared" si="6"/>
        <v>Sen Meta</v>
      </c>
    </row>
    <row r="10" spans="2:85" s="1" customFormat="1" ht="30" customHeight="1">
      <c r="B10" s="569" t="s">
        <v>466</v>
      </c>
      <c r="C10" s="570" t="s">
        <v>467</v>
      </c>
      <c r="D10" s="551">
        <v>1</v>
      </c>
      <c r="E10" s="551">
        <v>2</v>
      </c>
      <c r="F10" s="551">
        <v>0</v>
      </c>
      <c r="G10" s="551">
        <v>0</v>
      </c>
      <c r="H10" s="507">
        <f t="shared" si="7"/>
        <v>3</v>
      </c>
      <c r="J10" s="619"/>
      <c r="K10" s="330">
        <v>20688</v>
      </c>
      <c r="L10" s="330" t="s">
        <v>551</v>
      </c>
      <c r="M10" s="330" t="s">
        <v>773</v>
      </c>
      <c r="N10" s="331"/>
      <c r="O10" s="606">
        <v>0</v>
      </c>
      <c r="P10" s="513"/>
      <c r="Q10" s="513"/>
      <c r="R10" s="333" t="str">
        <f>+IF(COUNTA(#REF!)=0,"----",IF(COUNTA(P10)=0,"Sen Meta",IF(#REF!&gt;=P10,"SI","NON")))</f>
        <v>Sen Meta</v>
      </c>
      <c r="S10" s="333" t="str">
        <f t="shared" si="0"/>
        <v>Sen Meta</v>
      </c>
      <c r="U10" s="613"/>
      <c r="V10" s="607">
        <v>21052</v>
      </c>
      <c r="W10" s="607" t="s">
        <v>469</v>
      </c>
      <c r="X10" s="330" t="s">
        <v>773</v>
      </c>
      <c r="Y10" s="609">
        <v>1</v>
      </c>
      <c r="Z10" s="606">
        <v>0.5</v>
      </c>
      <c r="AA10" s="516"/>
      <c r="AB10" s="516"/>
      <c r="AC10" s="333" t="str">
        <f t="shared" si="1"/>
        <v>Sen Meta</v>
      </c>
      <c r="AD10" s="333" t="str">
        <f t="shared" si="1"/>
        <v>Sen Meta</v>
      </c>
      <c r="AF10" s="619"/>
      <c r="AG10" s="607">
        <v>22949</v>
      </c>
      <c r="AH10" s="607" t="s">
        <v>841</v>
      </c>
      <c r="AI10" s="330" t="s">
        <v>773</v>
      </c>
      <c r="AJ10" s="680">
        <v>1</v>
      </c>
      <c r="AK10" s="680">
        <v>0.5</v>
      </c>
      <c r="AL10" s="516"/>
      <c r="AM10" s="516"/>
      <c r="AN10" s="333" t="str">
        <f t="shared" si="2"/>
        <v>Sen Meta</v>
      </c>
      <c r="AO10" s="333" t="str">
        <f t="shared" si="2"/>
        <v>Sen Meta</v>
      </c>
      <c r="AQ10" s="687"/>
      <c r="AR10" s="607">
        <v>25488</v>
      </c>
      <c r="AS10" s="607" t="s">
        <v>471</v>
      </c>
      <c r="AT10" s="689" t="s">
        <v>773</v>
      </c>
      <c r="AU10" s="606"/>
      <c r="AV10" s="606">
        <v>0</v>
      </c>
      <c r="AW10" s="513"/>
      <c r="AX10" s="513"/>
      <c r="AY10" s="333" t="str">
        <f t="shared" si="3"/>
        <v>----</v>
      </c>
      <c r="AZ10" s="333" t="str">
        <f t="shared" si="3"/>
        <v>Sen Meta</v>
      </c>
      <c r="BB10" s="619"/>
      <c r="BC10" s="676">
        <v>26233</v>
      </c>
      <c r="BD10" s="676" t="s">
        <v>472</v>
      </c>
      <c r="BE10" s="330" t="s">
        <v>773</v>
      </c>
      <c r="BF10" s="606">
        <v>1</v>
      </c>
      <c r="BG10" s="606">
        <v>0.77777777777777801</v>
      </c>
      <c r="BH10" s="513"/>
      <c r="BI10" s="513"/>
      <c r="BJ10" s="333" t="str">
        <f t="shared" si="4"/>
        <v>Sen Meta</v>
      </c>
      <c r="BK10" s="333" t="str">
        <f t="shared" si="4"/>
        <v>Sen Meta</v>
      </c>
      <c r="BM10" s="619"/>
      <c r="BN10" s="607">
        <v>26233</v>
      </c>
      <c r="BO10" s="607" t="s">
        <v>472</v>
      </c>
      <c r="BP10" s="330" t="s">
        <v>773</v>
      </c>
      <c r="BQ10" s="606">
        <v>1</v>
      </c>
      <c r="BR10" s="606">
        <v>0.625</v>
      </c>
      <c r="BS10" s="513"/>
      <c r="BT10" s="513"/>
      <c r="BU10" s="333" t="str">
        <f t="shared" si="5"/>
        <v>Sen Meta</v>
      </c>
      <c r="BV10" s="333" t="str">
        <f t="shared" si="5"/>
        <v>Sen Meta</v>
      </c>
      <c r="BX10" s="703"/>
      <c r="BY10" s="597">
        <v>28220</v>
      </c>
      <c r="BZ10" s="597" t="s">
        <v>492</v>
      </c>
      <c r="CA10" s="334" t="s">
        <v>773</v>
      </c>
      <c r="CB10" s="705">
        <v>1</v>
      </c>
      <c r="CC10" s="705">
        <v>0.83333333333333304</v>
      </c>
      <c r="CD10" s="513"/>
      <c r="CE10" s="513"/>
      <c r="CF10" s="333" t="str">
        <f t="shared" si="6"/>
        <v>Sen Meta</v>
      </c>
      <c r="CG10" s="333" t="str">
        <f t="shared" si="6"/>
        <v>Sen Meta</v>
      </c>
    </row>
    <row r="11" spans="2:85" s="1" customFormat="1" ht="30" customHeight="1">
      <c r="B11" s="569" t="s">
        <v>475</v>
      </c>
      <c r="C11" s="570" t="s">
        <v>476</v>
      </c>
      <c r="D11" s="551">
        <v>0</v>
      </c>
      <c r="E11" s="551">
        <v>4</v>
      </c>
      <c r="F11" s="551">
        <v>1</v>
      </c>
      <c r="G11" s="551">
        <v>0</v>
      </c>
      <c r="H11" s="507">
        <f t="shared" si="7"/>
        <v>5</v>
      </c>
      <c r="J11" s="619"/>
      <c r="K11" s="330">
        <v>20690</v>
      </c>
      <c r="L11" s="330" t="s">
        <v>557</v>
      </c>
      <c r="M11" s="330" t="s">
        <v>773</v>
      </c>
      <c r="N11" s="331">
        <v>1</v>
      </c>
      <c r="O11" s="606">
        <v>0.5</v>
      </c>
      <c r="P11" s="513"/>
      <c r="Q11" s="513"/>
      <c r="R11" s="333" t="str">
        <f>+IF(COUNTA(#REF!)=0,"----",IF(COUNTA(P11)=0,"Sen Meta",IF(#REF!&gt;=P11,"SI","NON")))</f>
        <v>Sen Meta</v>
      </c>
      <c r="S11" s="333" t="str">
        <f t="shared" si="0"/>
        <v>Sen Meta</v>
      </c>
      <c r="U11" s="613"/>
      <c r="V11" s="607">
        <v>21053</v>
      </c>
      <c r="W11" s="607" t="s">
        <v>478</v>
      </c>
      <c r="X11" s="330" t="s">
        <v>773</v>
      </c>
      <c r="Y11" s="609">
        <v>0.90909090909090895</v>
      </c>
      <c r="Z11" s="606">
        <v>0.71428571428571397</v>
      </c>
      <c r="AA11" s="516"/>
      <c r="AB11" s="516"/>
      <c r="AC11" s="333" t="str">
        <f t="shared" si="1"/>
        <v>Sen Meta</v>
      </c>
      <c r="AD11" s="333" t="str">
        <f t="shared" si="1"/>
        <v>Sen Meta</v>
      </c>
      <c r="AF11" s="619"/>
      <c r="AG11" s="607">
        <v>22950</v>
      </c>
      <c r="AH11" s="607" t="s">
        <v>470</v>
      </c>
      <c r="AI11" s="330" t="s">
        <v>773</v>
      </c>
      <c r="AJ11" s="680">
        <v>0.33333333333333298</v>
      </c>
      <c r="AK11" s="680">
        <v>0.33333333333333298</v>
      </c>
      <c r="AL11" s="516"/>
      <c r="AM11" s="516"/>
      <c r="AN11" s="333" t="str">
        <f t="shared" si="2"/>
        <v>Sen Meta</v>
      </c>
      <c r="AO11" s="333" t="str">
        <f t="shared" si="2"/>
        <v>Sen Meta</v>
      </c>
      <c r="AQ11" s="687"/>
      <c r="AR11" s="607">
        <v>25489</v>
      </c>
      <c r="AS11" s="607" t="s">
        <v>480</v>
      </c>
      <c r="AT11" s="689" t="s">
        <v>773</v>
      </c>
      <c r="AU11" s="606"/>
      <c r="AV11" s="606">
        <v>0</v>
      </c>
      <c r="AW11" s="513"/>
      <c r="AX11" s="513"/>
      <c r="AY11" s="333" t="str">
        <f t="shared" si="3"/>
        <v>----</v>
      </c>
      <c r="AZ11" s="333" t="str">
        <f t="shared" si="3"/>
        <v>Sen Meta</v>
      </c>
      <c r="BB11" s="619"/>
      <c r="BC11" s="676">
        <v>26234</v>
      </c>
      <c r="BD11" s="676" t="s">
        <v>481</v>
      </c>
      <c r="BE11" s="330" t="s">
        <v>773</v>
      </c>
      <c r="BF11" s="606">
        <v>1</v>
      </c>
      <c r="BG11" s="606">
        <v>0.88888888888888895</v>
      </c>
      <c r="BH11" s="513"/>
      <c r="BI11" s="513"/>
      <c r="BJ11" s="333" t="str">
        <f t="shared" si="4"/>
        <v>Sen Meta</v>
      </c>
      <c r="BK11" s="333" t="str">
        <f t="shared" si="4"/>
        <v>Sen Meta</v>
      </c>
      <c r="BM11" s="619"/>
      <c r="BN11" s="607">
        <v>26234</v>
      </c>
      <c r="BO11" s="607" t="s">
        <v>481</v>
      </c>
      <c r="BP11" s="330" t="s">
        <v>773</v>
      </c>
      <c r="BQ11" s="606">
        <v>1</v>
      </c>
      <c r="BR11" s="606">
        <v>0.5</v>
      </c>
      <c r="BS11" s="513"/>
      <c r="BT11" s="513"/>
      <c r="BU11" s="333" t="str">
        <f t="shared" si="5"/>
        <v>Sen Meta</v>
      </c>
      <c r="BV11" s="333" t="str">
        <f t="shared" si="5"/>
        <v>Sen Meta</v>
      </c>
      <c r="BX11" s="703"/>
      <c r="BY11" s="597">
        <v>28221</v>
      </c>
      <c r="BZ11" s="597" t="s">
        <v>499</v>
      </c>
      <c r="CA11" s="334" t="s">
        <v>773</v>
      </c>
      <c r="CB11" s="705">
        <v>1</v>
      </c>
      <c r="CC11" s="705">
        <v>0.91666666666666696</v>
      </c>
      <c r="CD11" s="513"/>
      <c r="CE11" s="513"/>
      <c r="CF11" s="333" t="str">
        <f t="shared" si="6"/>
        <v>Sen Meta</v>
      </c>
      <c r="CG11" s="333" t="str">
        <f t="shared" si="6"/>
        <v>Sen Meta</v>
      </c>
    </row>
    <row r="12" spans="2:85" s="1" customFormat="1" ht="30" customHeight="1">
      <c r="B12" s="569" t="s">
        <v>484</v>
      </c>
      <c r="C12" s="570" t="s">
        <v>485</v>
      </c>
      <c r="D12" s="322">
        <v>5</v>
      </c>
      <c r="E12" s="322">
        <v>3</v>
      </c>
      <c r="F12" s="322">
        <v>0</v>
      </c>
      <c r="G12" s="322">
        <v>0</v>
      </c>
      <c r="H12" s="507">
        <f t="shared" ref="H12" si="8">SUM(D12:G12)</f>
        <v>8</v>
      </c>
      <c r="J12" s="619"/>
      <c r="K12" s="330">
        <v>20692</v>
      </c>
      <c r="L12" s="330" t="s">
        <v>569</v>
      </c>
      <c r="M12" s="330" t="s">
        <v>773</v>
      </c>
      <c r="N12" s="331"/>
      <c r="O12" s="606">
        <v>0</v>
      </c>
      <c r="P12" s="513"/>
      <c r="Q12" s="513"/>
      <c r="R12" s="333" t="str">
        <f>+IF(COUNTA(#REF!)=0,"----",IF(COUNTA(P12)=0,"Sen Meta",IF(#REF!&gt;=P12,"SI","NON")))</f>
        <v>Sen Meta</v>
      </c>
      <c r="S12" s="333" t="str">
        <f t="shared" si="0"/>
        <v>Sen Meta</v>
      </c>
      <c r="U12" s="613"/>
      <c r="V12" s="607">
        <v>21054</v>
      </c>
      <c r="W12" s="607" t="s">
        <v>487</v>
      </c>
      <c r="X12" s="330" t="s">
        <v>773</v>
      </c>
      <c r="Y12" s="609">
        <v>0.46153846153846201</v>
      </c>
      <c r="Z12" s="606">
        <v>0.33333333333333298</v>
      </c>
      <c r="AA12" s="516"/>
      <c r="AB12" s="516"/>
      <c r="AC12" s="333" t="str">
        <f t="shared" si="1"/>
        <v>Sen Meta</v>
      </c>
      <c r="AD12" s="333" t="str">
        <f t="shared" si="1"/>
        <v>Sen Meta</v>
      </c>
      <c r="AF12" s="619"/>
      <c r="AG12" s="607">
        <v>22951</v>
      </c>
      <c r="AH12" s="607" t="s">
        <v>479</v>
      </c>
      <c r="AI12" s="330" t="s">
        <v>773</v>
      </c>
      <c r="AJ12" s="680">
        <v>0.2</v>
      </c>
      <c r="AK12" s="680">
        <v>0.14285714285714299</v>
      </c>
      <c r="AL12" s="516"/>
      <c r="AM12" s="516"/>
      <c r="AN12" s="333" t="str">
        <f t="shared" si="2"/>
        <v>Sen Meta</v>
      </c>
      <c r="AO12" s="333" t="str">
        <f t="shared" si="2"/>
        <v>Sen Meta</v>
      </c>
      <c r="AQ12" s="687"/>
      <c r="AR12" s="607">
        <v>25490</v>
      </c>
      <c r="AS12" s="607" t="s">
        <v>489</v>
      </c>
      <c r="AT12" s="689" t="s">
        <v>773</v>
      </c>
      <c r="AU12" s="606">
        <v>1</v>
      </c>
      <c r="AV12" s="606">
        <v>1</v>
      </c>
      <c r="AW12" s="513"/>
      <c r="AX12" s="513"/>
      <c r="AY12" s="333" t="str">
        <f t="shared" si="3"/>
        <v>Sen Meta</v>
      </c>
      <c r="AZ12" s="333" t="str">
        <f t="shared" si="3"/>
        <v>Sen Meta</v>
      </c>
      <c r="BB12" s="619"/>
      <c r="BC12" s="676">
        <v>26237</v>
      </c>
      <c r="BD12" s="676" t="s">
        <v>490</v>
      </c>
      <c r="BE12" s="330" t="s">
        <v>773</v>
      </c>
      <c r="BF12" s="606">
        <v>0.875</v>
      </c>
      <c r="BG12" s="606">
        <v>0.77777777777777801</v>
      </c>
      <c r="BH12" s="513"/>
      <c r="BI12" s="513"/>
      <c r="BJ12" s="333" t="str">
        <f t="shared" si="4"/>
        <v>Sen Meta</v>
      </c>
      <c r="BK12" s="333" t="str">
        <f t="shared" si="4"/>
        <v>Sen Meta</v>
      </c>
      <c r="BM12" s="619"/>
      <c r="BN12" s="607">
        <v>26237</v>
      </c>
      <c r="BO12" s="607" t="s">
        <v>490</v>
      </c>
      <c r="BP12" s="330" t="s">
        <v>773</v>
      </c>
      <c r="BQ12" s="606">
        <v>1</v>
      </c>
      <c r="BR12" s="606">
        <v>0.4</v>
      </c>
      <c r="BS12" s="513"/>
      <c r="BT12" s="513"/>
      <c r="BU12" s="333" t="str">
        <f t="shared" si="5"/>
        <v>Sen Meta</v>
      </c>
      <c r="BV12" s="333" t="str">
        <f t="shared" si="5"/>
        <v>Sen Meta</v>
      </c>
      <c r="BX12" s="703"/>
      <c r="BY12" s="597">
        <v>28222</v>
      </c>
      <c r="BZ12" s="597" t="s">
        <v>506</v>
      </c>
      <c r="CA12" s="334" t="s">
        <v>773</v>
      </c>
      <c r="CB12" s="705">
        <v>1</v>
      </c>
      <c r="CC12" s="705">
        <v>1</v>
      </c>
      <c r="CD12" s="513"/>
      <c r="CE12" s="513"/>
      <c r="CF12" s="333" t="str">
        <f t="shared" si="6"/>
        <v>Sen Meta</v>
      </c>
      <c r="CG12" s="333" t="str">
        <f t="shared" si="6"/>
        <v>Sen Meta</v>
      </c>
    </row>
    <row r="13" spans="2:85" s="1" customFormat="1" ht="30" customHeight="1" thickBot="1">
      <c r="J13" s="619"/>
      <c r="K13" s="330">
        <v>20696</v>
      </c>
      <c r="L13" s="330" t="s">
        <v>591</v>
      </c>
      <c r="M13" s="330" t="s">
        <v>773</v>
      </c>
      <c r="N13" s="331"/>
      <c r="O13" s="606">
        <v>0</v>
      </c>
      <c r="P13" s="513"/>
      <c r="Q13" s="513"/>
      <c r="R13" s="333" t="str">
        <f>+IF(COUNTA(#REF!)=0,"----",IF(COUNTA(P13)=0,"Sen Meta",IF(#REF!&gt;=P13,"SI","NON")))</f>
        <v>Sen Meta</v>
      </c>
      <c r="S13" s="333" t="str">
        <f t="shared" si="0"/>
        <v>Sen Meta</v>
      </c>
      <c r="U13" s="613"/>
      <c r="V13" s="607">
        <v>21057</v>
      </c>
      <c r="W13" s="607" t="s">
        <v>494</v>
      </c>
      <c r="X13" s="330" t="s">
        <v>773</v>
      </c>
      <c r="Y13" s="609">
        <v>0.8</v>
      </c>
      <c r="Z13" s="606">
        <v>0.57142857142857095</v>
      </c>
      <c r="AA13" s="516"/>
      <c r="AB13" s="516"/>
      <c r="AC13" s="333" t="str">
        <f t="shared" si="1"/>
        <v>Sen Meta</v>
      </c>
      <c r="AD13" s="333" t="str">
        <f t="shared" si="1"/>
        <v>Sen Meta</v>
      </c>
      <c r="AF13" s="619"/>
      <c r="AG13" s="607">
        <v>22952</v>
      </c>
      <c r="AH13" s="607" t="s">
        <v>488</v>
      </c>
      <c r="AI13" s="330" t="s">
        <v>773</v>
      </c>
      <c r="AJ13" s="680">
        <v>1</v>
      </c>
      <c r="AK13" s="680">
        <v>0.71428571428571397</v>
      </c>
      <c r="AL13" s="516"/>
      <c r="AM13" s="516"/>
      <c r="AN13" s="333" t="str">
        <f t="shared" si="2"/>
        <v>Sen Meta</v>
      </c>
      <c r="AO13" s="333" t="str">
        <f t="shared" si="2"/>
        <v>Sen Meta</v>
      </c>
      <c r="AQ13" s="687"/>
      <c r="AR13" s="607">
        <v>25493</v>
      </c>
      <c r="AS13" s="607" t="s">
        <v>510</v>
      </c>
      <c r="AT13" s="689" t="s">
        <v>773</v>
      </c>
      <c r="AU13" s="606">
        <v>1</v>
      </c>
      <c r="AV13" s="606">
        <v>0.5</v>
      </c>
      <c r="AW13" s="513"/>
      <c r="AX13" s="513"/>
      <c r="AY13" s="333" t="str">
        <f t="shared" si="3"/>
        <v>Sen Meta</v>
      </c>
      <c r="AZ13" s="333" t="str">
        <f t="shared" si="3"/>
        <v>Sen Meta</v>
      </c>
      <c r="BB13" s="619"/>
      <c r="BC13" s="676">
        <v>26238</v>
      </c>
      <c r="BD13" s="676" t="s">
        <v>497</v>
      </c>
      <c r="BE13" s="330" t="s">
        <v>773</v>
      </c>
      <c r="BF13" s="606">
        <v>1</v>
      </c>
      <c r="BG13" s="606">
        <v>0.9</v>
      </c>
      <c r="BH13" s="513"/>
      <c r="BI13" s="513"/>
      <c r="BJ13" s="333" t="str">
        <f t="shared" si="4"/>
        <v>Sen Meta</v>
      </c>
      <c r="BK13" s="333" t="str">
        <f t="shared" si="4"/>
        <v>Sen Meta</v>
      </c>
      <c r="BM13" s="619"/>
      <c r="BN13" s="607">
        <v>26238</v>
      </c>
      <c r="BO13" s="607" t="s">
        <v>497</v>
      </c>
      <c r="BP13" s="330" t="s">
        <v>773</v>
      </c>
      <c r="BQ13" s="606">
        <v>0.5</v>
      </c>
      <c r="BR13" s="606">
        <v>0.5</v>
      </c>
      <c r="BS13" s="513"/>
      <c r="BT13" s="513"/>
      <c r="BU13" s="333" t="str">
        <f t="shared" si="5"/>
        <v>Sen Meta</v>
      </c>
      <c r="BV13" s="333" t="str">
        <f t="shared" si="5"/>
        <v>Sen Meta</v>
      </c>
      <c r="BX13" s="703"/>
      <c r="BY13" s="597">
        <v>28223</v>
      </c>
      <c r="BZ13" s="597" t="s">
        <v>513</v>
      </c>
      <c r="CA13" s="334" t="s">
        <v>773</v>
      </c>
      <c r="CB13" s="705">
        <v>1</v>
      </c>
      <c r="CC13" s="705">
        <v>0.9375</v>
      </c>
      <c r="CD13" s="513"/>
      <c r="CE13" s="513"/>
      <c r="CF13" s="333" t="str">
        <f t="shared" si="6"/>
        <v>Sen Meta</v>
      </c>
      <c r="CG13" s="333" t="str">
        <f t="shared" si="6"/>
        <v>Sen Meta</v>
      </c>
    </row>
    <row r="14" spans="2:85" s="1" customFormat="1" ht="30" customHeight="1" thickBot="1">
      <c r="C14" s="508" t="str">
        <f>+Centro!J4</f>
        <v>Curso 2024-2025</v>
      </c>
      <c r="J14" s="619"/>
      <c r="K14" s="330">
        <v>20697</v>
      </c>
      <c r="L14" s="330" t="s">
        <v>595</v>
      </c>
      <c r="M14" s="330" t="s">
        <v>773</v>
      </c>
      <c r="N14" s="331"/>
      <c r="O14" s="606">
        <v>0</v>
      </c>
      <c r="P14" s="513"/>
      <c r="Q14" s="513"/>
      <c r="R14" s="333" t="str">
        <f>+IF(COUNTA(#REF!)=0,"----",IF(COUNTA(P14)=0,"Sen Meta",IF(#REF!&gt;=P14,"SI","NON")))</f>
        <v>Sen Meta</v>
      </c>
      <c r="S14" s="333" t="str">
        <f t="shared" si="0"/>
        <v>Sen Meta</v>
      </c>
      <c r="U14" s="613"/>
      <c r="V14" s="607">
        <v>21058</v>
      </c>
      <c r="W14" s="607" t="s">
        <v>501</v>
      </c>
      <c r="X14" s="330" t="s">
        <v>773</v>
      </c>
      <c r="Y14" s="609">
        <v>0.66666666666666696</v>
      </c>
      <c r="Z14" s="606">
        <v>0.66666666666666696</v>
      </c>
      <c r="AA14" s="516"/>
      <c r="AB14" s="516"/>
      <c r="AC14" s="333" t="str">
        <f t="shared" si="1"/>
        <v>Sen Meta</v>
      </c>
      <c r="AD14" s="333" t="str">
        <f t="shared" si="1"/>
        <v>Sen Meta</v>
      </c>
      <c r="AF14" s="619"/>
      <c r="AG14" s="607">
        <v>22953</v>
      </c>
      <c r="AH14" s="607" t="s">
        <v>495</v>
      </c>
      <c r="AI14" s="330" t="s">
        <v>773</v>
      </c>
      <c r="AJ14" s="680">
        <v>0.88888888888888895</v>
      </c>
      <c r="AK14" s="680">
        <v>0.8</v>
      </c>
      <c r="AL14" s="516"/>
      <c r="AM14" s="516"/>
      <c r="AN14" s="333" t="str">
        <f t="shared" si="2"/>
        <v>Sen Meta</v>
      </c>
      <c r="AO14" s="333" t="str">
        <f t="shared" si="2"/>
        <v>Sen Meta</v>
      </c>
      <c r="AQ14" s="687"/>
      <c r="AR14" s="607">
        <v>28153</v>
      </c>
      <c r="AS14" s="607" t="s">
        <v>517</v>
      </c>
      <c r="AT14" s="689" t="s">
        <v>773</v>
      </c>
      <c r="AU14" s="606">
        <v>1</v>
      </c>
      <c r="AV14" s="606">
        <v>9.0909090909090898E-2</v>
      </c>
      <c r="AW14" s="513"/>
      <c r="AX14" s="513"/>
      <c r="AY14" s="333" t="str">
        <f t="shared" si="3"/>
        <v>Sen Meta</v>
      </c>
      <c r="AZ14" s="333" t="str">
        <f t="shared" si="3"/>
        <v>Sen Meta</v>
      </c>
      <c r="BB14" s="619"/>
      <c r="BC14" s="676">
        <v>26239</v>
      </c>
      <c r="BD14" s="676" t="s">
        <v>504</v>
      </c>
      <c r="BE14" s="330" t="s">
        <v>773</v>
      </c>
      <c r="BF14" s="606">
        <v>1</v>
      </c>
      <c r="BG14" s="606">
        <v>0.66666666666666696</v>
      </c>
      <c r="BH14" s="513"/>
      <c r="BI14" s="513"/>
      <c r="BJ14" s="333" t="str">
        <f t="shared" si="4"/>
        <v>Sen Meta</v>
      </c>
      <c r="BK14" s="333" t="str">
        <f t="shared" si="4"/>
        <v>Sen Meta</v>
      </c>
      <c r="BM14" s="619"/>
      <c r="BN14" s="607">
        <v>26239</v>
      </c>
      <c r="BO14" s="607" t="s">
        <v>504</v>
      </c>
      <c r="BP14" s="330" t="s">
        <v>773</v>
      </c>
      <c r="BQ14" s="606">
        <v>1</v>
      </c>
      <c r="BR14" s="606">
        <v>1</v>
      </c>
      <c r="BS14" s="513"/>
      <c r="BT14" s="513"/>
      <c r="BU14" s="333" t="str">
        <f t="shared" si="5"/>
        <v>Sen Meta</v>
      </c>
      <c r="BV14" s="333" t="str">
        <f t="shared" si="5"/>
        <v>Sen Meta</v>
      </c>
      <c r="BX14" s="703"/>
      <c r="BY14" s="597">
        <v>28224</v>
      </c>
      <c r="BZ14" s="597" t="s">
        <v>520</v>
      </c>
      <c r="CA14" s="334" t="s">
        <v>773</v>
      </c>
      <c r="CB14" s="705">
        <v>1</v>
      </c>
      <c r="CC14" s="705">
        <v>1</v>
      </c>
      <c r="CD14" s="513"/>
      <c r="CE14" s="513"/>
      <c r="CF14" s="333" t="str">
        <f t="shared" si="6"/>
        <v>Sen Meta</v>
      </c>
      <c r="CG14" s="333" t="str">
        <f t="shared" si="6"/>
        <v>Sen Meta</v>
      </c>
    </row>
    <row r="15" spans="2:85" s="1" customFormat="1" ht="30" customHeight="1">
      <c r="J15" s="619"/>
      <c r="K15" s="330">
        <v>20701</v>
      </c>
      <c r="L15" s="330" t="s">
        <v>611</v>
      </c>
      <c r="M15" s="330" t="s">
        <v>773</v>
      </c>
      <c r="N15" s="331"/>
      <c r="O15" s="606">
        <v>0</v>
      </c>
      <c r="P15" s="513"/>
      <c r="Q15" s="513"/>
      <c r="R15" s="333" t="str">
        <f>+IF(COUNTA(#REF!)=0,"----",IF(COUNTA(P15)=0,"Sen Meta",IF(#REF!&gt;=P15,"SI","NON")))</f>
        <v>Sen Meta</v>
      </c>
      <c r="S15" s="333" t="str">
        <f t="shared" ref="S15:S48" si="9">+IF(COUNTA(O15)=0,"----",IF(COUNTA(Q15)=0,"Sen Meta",IF(O15&gt;=Q15,"SI","NON")))</f>
        <v>Sen Meta</v>
      </c>
      <c r="U15" s="613"/>
      <c r="V15" s="607">
        <v>21060</v>
      </c>
      <c r="W15" s="607" t="s">
        <v>705</v>
      </c>
      <c r="X15" s="330" t="s">
        <v>773</v>
      </c>
      <c r="Y15" s="609">
        <v>1</v>
      </c>
      <c r="Z15" s="606">
        <v>0.6</v>
      </c>
      <c r="AA15" s="516"/>
      <c r="AB15" s="516"/>
      <c r="AC15" s="333" t="str">
        <f t="shared" si="1"/>
        <v>Sen Meta</v>
      </c>
      <c r="AD15" s="333" t="str">
        <f t="shared" si="1"/>
        <v>Sen Meta</v>
      </c>
      <c r="AF15" s="619"/>
      <c r="AG15" s="607">
        <v>22954</v>
      </c>
      <c r="AH15" s="607" t="s">
        <v>502</v>
      </c>
      <c r="AI15" s="330" t="s">
        <v>773</v>
      </c>
      <c r="AJ15" s="680">
        <v>1</v>
      </c>
      <c r="AK15" s="680">
        <v>0.83333333333333304</v>
      </c>
      <c r="AL15" s="516"/>
      <c r="AM15" s="516"/>
      <c r="AN15" s="333" t="str">
        <f t="shared" si="2"/>
        <v>Sen Meta</v>
      </c>
      <c r="AO15" s="333" t="str">
        <f t="shared" si="2"/>
        <v>Sen Meta</v>
      </c>
      <c r="AQ15" s="687" t="s">
        <v>431</v>
      </c>
      <c r="AR15" s="607">
        <v>53286</v>
      </c>
      <c r="AS15" s="607" t="s">
        <v>860</v>
      </c>
      <c r="AT15" s="689" t="s">
        <v>773</v>
      </c>
      <c r="AU15" s="606">
        <v>0.95</v>
      </c>
      <c r="AV15" s="606">
        <v>0.90476190476190499</v>
      </c>
      <c r="AW15" s="513"/>
      <c r="AX15" s="513"/>
      <c r="AY15" s="333" t="str">
        <f t="shared" si="3"/>
        <v>Sen Meta</v>
      </c>
      <c r="AZ15" s="333" t="str">
        <f t="shared" si="3"/>
        <v>Sen Meta</v>
      </c>
      <c r="BB15" s="619"/>
      <c r="BC15" s="676">
        <v>26240</v>
      </c>
      <c r="BD15" s="676" t="s">
        <v>511</v>
      </c>
      <c r="BE15" s="330" t="s">
        <v>773</v>
      </c>
      <c r="BF15" s="606">
        <v>0.8</v>
      </c>
      <c r="BG15" s="606">
        <v>0.66666666666666696</v>
      </c>
      <c r="BH15" s="513"/>
      <c r="BI15" s="513"/>
      <c r="BJ15" s="333" t="str">
        <f t="shared" si="4"/>
        <v>Sen Meta</v>
      </c>
      <c r="BK15" s="333" t="str">
        <f t="shared" si="4"/>
        <v>Sen Meta</v>
      </c>
      <c r="BM15" s="619"/>
      <c r="BN15" s="607">
        <v>26240</v>
      </c>
      <c r="BO15" s="607" t="s">
        <v>511</v>
      </c>
      <c r="BP15" s="330" t="s">
        <v>773</v>
      </c>
      <c r="BQ15" s="606">
        <v>1</v>
      </c>
      <c r="BR15" s="606">
        <v>0.66666666666666696</v>
      </c>
      <c r="BS15" s="513"/>
      <c r="BT15" s="513"/>
      <c r="BU15" s="333" t="str">
        <f t="shared" si="5"/>
        <v>Sen Meta</v>
      </c>
      <c r="BV15" s="333" t="str">
        <f t="shared" si="5"/>
        <v>Sen Meta</v>
      </c>
      <c r="BX15" s="703"/>
      <c r="BY15" s="597">
        <v>28225</v>
      </c>
      <c r="BZ15" s="597" t="s">
        <v>526</v>
      </c>
      <c r="CA15" s="334" t="s">
        <v>773</v>
      </c>
      <c r="CB15" s="705">
        <v>1</v>
      </c>
      <c r="CC15" s="705">
        <v>0.84615384615384603</v>
      </c>
      <c r="CD15" s="513"/>
      <c r="CE15" s="513"/>
      <c r="CF15" s="333" t="str">
        <f t="shared" si="6"/>
        <v>Sen Meta</v>
      </c>
      <c r="CG15" s="333" t="str">
        <f t="shared" si="6"/>
        <v>Sen Meta</v>
      </c>
    </row>
    <row r="16" spans="2:85" s="1" customFormat="1" ht="30" customHeight="1">
      <c r="J16" s="619"/>
      <c r="K16" s="330">
        <v>20702</v>
      </c>
      <c r="L16" s="330" t="s">
        <v>615</v>
      </c>
      <c r="M16" s="330" t="s">
        <v>773</v>
      </c>
      <c r="N16" s="331"/>
      <c r="O16" s="606">
        <v>0</v>
      </c>
      <c r="P16" s="513"/>
      <c r="Q16" s="513"/>
      <c r="R16" s="333" t="str">
        <f>+IF(COUNTA(#REF!)=0,"----",IF(COUNTA(P16)=0,"Sen Meta",IF(#REF!&gt;=P16,"SI","NON")))</f>
        <v>Sen Meta</v>
      </c>
      <c r="S16" s="333" t="str">
        <f t="shared" si="9"/>
        <v>Sen Meta</v>
      </c>
      <c r="U16" s="613"/>
      <c r="V16" s="607">
        <v>21061</v>
      </c>
      <c r="W16" s="607" t="s">
        <v>508</v>
      </c>
      <c r="X16" s="330" t="s">
        <v>773</v>
      </c>
      <c r="Y16" s="609"/>
      <c r="Z16" s="606">
        <v>0</v>
      </c>
      <c r="AA16" s="516"/>
      <c r="AB16" s="516"/>
      <c r="AC16" s="333" t="str">
        <f t="shared" si="1"/>
        <v>----</v>
      </c>
      <c r="AD16" s="333" t="str">
        <f t="shared" si="1"/>
        <v>Sen Meta</v>
      </c>
      <c r="AF16" s="619"/>
      <c r="AG16" s="607">
        <v>22955</v>
      </c>
      <c r="AH16" s="607" t="s">
        <v>509</v>
      </c>
      <c r="AI16" s="330" t="s">
        <v>773</v>
      </c>
      <c r="AJ16" s="680">
        <v>1</v>
      </c>
      <c r="AK16" s="680">
        <v>0.75</v>
      </c>
      <c r="AL16" s="516"/>
      <c r="AM16" s="516"/>
      <c r="AN16" s="333" t="str">
        <f t="shared" si="2"/>
        <v>Sen Meta</v>
      </c>
      <c r="AO16" s="333" t="str">
        <f t="shared" si="2"/>
        <v>Sen Meta</v>
      </c>
      <c r="AQ16" s="687"/>
      <c r="AR16" s="607">
        <v>53287</v>
      </c>
      <c r="AS16" s="607" t="s">
        <v>861</v>
      </c>
      <c r="AT16" s="330" t="s">
        <v>773</v>
      </c>
      <c r="AU16" s="606">
        <v>0.89473684210526305</v>
      </c>
      <c r="AV16" s="606">
        <v>0.89473684210526305</v>
      </c>
      <c r="AW16" s="513"/>
      <c r="AX16" s="513"/>
      <c r="AY16" s="333" t="str">
        <f t="shared" si="3"/>
        <v>Sen Meta</v>
      </c>
      <c r="AZ16" s="333" t="str">
        <f t="shared" si="3"/>
        <v>Sen Meta</v>
      </c>
      <c r="BB16" s="619"/>
      <c r="BC16" s="676">
        <v>26241</v>
      </c>
      <c r="BD16" s="676" t="s">
        <v>518</v>
      </c>
      <c r="BE16" s="330" t="s">
        <v>773</v>
      </c>
      <c r="BF16" s="606">
        <v>0.8</v>
      </c>
      <c r="BG16" s="606">
        <v>0.66666666666666696</v>
      </c>
      <c r="BH16" s="513"/>
      <c r="BI16" s="513"/>
      <c r="BJ16" s="333" t="str">
        <f t="shared" si="4"/>
        <v>Sen Meta</v>
      </c>
      <c r="BK16" s="333" t="str">
        <f t="shared" si="4"/>
        <v>Sen Meta</v>
      </c>
      <c r="BM16" s="619"/>
      <c r="BN16" s="607">
        <v>26241</v>
      </c>
      <c r="BO16" s="607" t="s">
        <v>518</v>
      </c>
      <c r="BP16" s="330" t="s">
        <v>773</v>
      </c>
      <c r="BQ16" s="606">
        <v>1</v>
      </c>
      <c r="BR16" s="606">
        <v>0.25</v>
      </c>
      <c r="BS16" s="513"/>
      <c r="BT16" s="513"/>
      <c r="BU16" s="333" t="str">
        <f t="shared" si="5"/>
        <v>Sen Meta</v>
      </c>
      <c r="BV16" s="333" t="str">
        <f t="shared" si="5"/>
        <v>Sen Meta</v>
      </c>
      <c r="BX16" s="703"/>
      <c r="BY16" s="597">
        <v>28226</v>
      </c>
      <c r="BZ16" s="597" t="s">
        <v>532</v>
      </c>
      <c r="CA16" s="334" t="s">
        <v>773</v>
      </c>
      <c r="CB16" s="705">
        <v>1</v>
      </c>
      <c r="CC16" s="705">
        <v>0.88888888888888895</v>
      </c>
      <c r="CD16" s="513"/>
      <c r="CE16" s="513"/>
      <c r="CF16" s="333" t="str">
        <f t="shared" si="6"/>
        <v>Sen Meta</v>
      </c>
      <c r="CG16" s="333" t="str">
        <f t="shared" si="6"/>
        <v>Sen Meta</v>
      </c>
    </row>
    <row r="17" spans="10:85" s="1" customFormat="1" ht="30" customHeight="1">
      <c r="J17" s="619"/>
      <c r="K17" s="330">
        <v>20703</v>
      </c>
      <c r="L17" s="330" t="s">
        <v>619</v>
      </c>
      <c r="M17" s="330" t="s">
        <v>773</v>
      </c>
      <c r="N17" s="604">
        <v>1</v>
      </c>
      <c r="O17" s="606">
        <v>0.5</v>
      </c>
      <c r="P17" s="513"/>
      <c r="Q17" s="513"/>
      <c r="R17" s="333" t="str">
        <f>+IF(COUNTA(N17)=0,"----",IF(COUNTA(P17)=0,"Sen Meta",IF(N17&gt;=P17,"SI","NON")))</f>
        <v>Sen Meta</v>
      </c>
      <c r="S17" s="333" t="str">
        <f t="shared" si="9"/>
        <v>Sen Meta</v>
      </c>
      <c r="U17" s="613"/>
      <c r="V17" s="607">
        <v>21062</v>
      </c>
      <c r="W17" s="607" t="s">
        <v>515</v>
      </c>
      <c r="X17" s="330" t="s">
        <v>773</v>
      </c>
      <c r="Y17" s="609">
        <v>1</v>
      </c>
      <c r="Z17" s="606">
        <v>0.71428571428571397</v>
      </c>
      <c r="AA17" s="516"/>
      <c r="AB17" s="516"/>
      <c r="AC17" s="333" t="str">
        <f t="shared" si="1"/>
        <v>Sen Meta</v>
      </c>
      <c r="AD17" s="333" t="str">
        <f t="shared" si="1"/>
        <v>Sen Meta</v>
      </c>
      <c r="AF17" s="619"/>
      <c r="AG17" s="607">
        <v>22956</v>
      </c>
      <c r="AH17" s="607" t="s">
        <v>516</v>
      </c>
      <c r="AI17" s="330" t="s">
        <v>773</v>
      </c>
      <c r="AJ17" s="680"/>
      <c r="AK17" s="680">
        <v>0</v>
      </c>
      <c r="AL17" s="516"/>
      <c r="AM17" s="516"/>
      <c r="AN17" s="333" t="str">
        <f t="shared" si="2"/>
        <v>----</v>
      </c>
      <c r="AO17" s="333" t="str">
        <f t="shared" si="2"/>
        <v>Sen Meta</v>
      </c>
      <c r="AQ17" s="687"/>
      <c r="AR17" s="607">
        <v>53288</v>
      </c>
      <c r="AS17" s="607" t="s">
        <v>862</v>
      </c>
      <c r="AT17" s="679"/>
      <c r="AU17" s="606">
        <v>1</v>
      </c>
      <c r="AV17" s="606">
        <v>0.94444444444444398</v>
      </c>
      <c r="AW17" s="679"/>
      <c r="AX17" s="679"/>
      <c r="AY17" s="333" t="str">
        <f t="shared" ref="AY17:AY26" si="10">+IF(COUNTA(AU17)=0,"----",IF(COUNTA(AW17)=0,"Sen Meta",IF(AU17&gt;=AW17,"SI","NON")))</f>
        <v>Sen Meta</v>
      </c>
      <c r="AZ17" s="333" t="str">
        <f t="shared" ref="AZ17:AZ26" si="11">+IF(COUNTA(AV17)=0,"----",IF(COUNTA(AX17)=0,"Sen Meta",IF(AV17&gt;=AX17,"SI","NON")))</f>
        <v>Sen Meta</v>
      </c>
      <c r="BB17" s="619"/>
      <c r="BC17" s="676">
        <v>26242</v>
      </c>
      <c r="BD17" s="676" t="s">
        <v>524</v>
      </c>
      <c r="BE17" s="330" t="s">
        <v>773</v>
      </c>
      <c r="BF17" s="606">
        <v>1</v>
      </c>
      <c r="BG17" s="606">
        <v>0.83333333333333304</v>
      </c>
      <c r="BH17" s="513"/>
      <c r="BI17" s="513"/>
      <c r="BJ17" s="333" t="str">
        <f t="shared" si="4"/>
        <v>Sen Meta</v>
      </c>
      <c r="BK17" s="333" t="str">
        <f t="shared" si="4"/>
        <v>Sen Meta</v>
      </c>
      <c r="BM17" s="619"/>
      <c r="BN17" s="607">
        <v>26242</v>
      </c>
      <c r="BO17" s="607" t="s">
        <v>524</v>
      </c>
      <c r="BP17" s="330" t="s">
        <v>773</v>
      </c>
      <c r="BQ17" s="606">
        <v>1</v>
      </c>
      <c r="BR17" s="606">
        <v>0.25</v>
      </c>
      <c r="BS17" s="513"/>
      <c r="BT17" s="513"/>
      <c r="BU17" s="333" t="str">
        <f t="shared" si="5"/>
        <v>Sen Meta</v>
      </c>
      <c r="BV17" s="333" t="str">
        <f t="shared" si="5"/>
        <v>Sen Meta</v>
      </c>
      <c r="BX17" s="703"/>
      <c r="BY17" s="597">
        <v>28227</v>
      </c>
      <c r="BZ17" s="597" t="s">
        <v>538</v>
      </c>
      <c r="CA17" s="334" t="s">
        <v>773</v>
      </c>
      <c r="CB17" s="705">
        <v>1</v>
      </c>
      <c r="CC17" s="705">
        <v>1</v>
      </c>
      <c r="CD17" s="513"/>
      <c r="CE17" s="513"/>
      <c r="CF17" s="333" t="str">
        <f t="shared" si="6"/>
        <v>Sen Meta</v>
      </c>
      <c r="CG17" s="333" t="str">
        <f t="shared" si="6"/>
        <v>Sen Meta</v>
      </c>
    </row>
    <row r="18" spans="10:85" s="1" customFormat="1" ht="30" customHeight="1">
      <c r="J18" s="619"/>
      <c r="K18" s="330">
        <v>20704</v>
      </c>
      <c r="L18" s="330" t="s">
        <v>622</v>
      </c>
      <c r="M18" s="330" t="s">
        <v>773</v>
      </c>
      <c r="N18" s="604">
        <v>1</v>
      </c>
      <c r="O18" s="606">
        <v>1</v>
      </c>
      <c r="P18" s="513"/>
      <c r="Q18" s="513"/>
      <c r="R18" s="333" t="str">
        <f>+IF(COUNTA(N18)=0,"----",IF(COUNTA(P18)=0,"Sen Meta",IF(N18&gt;=P18,"SI","NON")))</f>
        <v>Sen Meta</v>
      </c>
      <c r="S18" s="333" t="str">
        <f t="shared" si="9"/>
        <v>Sen Meta</v>
      </c>
      <c r="U18" s="613"/>
      <c r="V18" s="607">
        <v>21063</v>
      </c>
      <c r="W18" s="607" t="s">
        <v>522</v>
      </c>
      <c r="X18" s="330" t="s">
        <v>773</v>
      </c>
      <c r="Y18" s="609">
        <v>1</v>
      </c>
      <c r="Z18" s="606">
        <v>0.6875</v>
      </c>
      <c r="AA18" s="516"/>
      <c r="AB18" s="516"/>
      <c r="AC18" s="333" t="str">
        <f t="shared" si="1"/>
        <v>Sen Meta</v>
      </c>
      <c r="AD18" s="333" t="str">
        <f t="shared" si="1"/>
        <v>Sen Meta</v>
      </c>
      <c r="AF18" s="619"/>
      <c r="AG18" s="607">
        <v>22957</v>
      </c>
      <c r="AH18" s="607" t="s">
        <v>523</v>
      </c>
      <c r="AI18" s="330" t="s">
        <v>773</v>
      </c>
      <c r="AJ18" s="680">
        <v>1</v>
      </c>
      <c r="AK18" s="680">
        <v>1</v>
      </c>
      <c r="AL18" s="516"/>
      <c r="AM18" s="516"/>
      <c r="AN18" s="333" t="str">
        <f t="shared" si="2"/>
        <v>Sen Meta</v>
      </c>
      <c r="AO18" s="333" t="str">
        <f t="shared" si="2"/>
        <v>Sen Meta</v>
      </c>
      <c r="AQ18" s="687"/>
      <c r="AR18" s="607">
        <v>53289</v>
      </c>
      <c r="AS18" s="607" t="s">
        <v>863</v>
      </c>
      <c r="AT18" s="679"/>
      <c r="AU18" s="606">
        <v>0.85714285714285698</v>
      </c>
      <c r="AV18" s="606">
        <v>0.85714285714285698</v>
      </c>
      <c r="AW18" s="679"/>
      <c r="AX18" s="679"/>
      <c r="AY18" s="333" t="str">
        <f t="shared" si="10"/>
        <v>Sen Meta</v>
      </c>
      <c r="AZ18" s="333" t="str">
        <f t="shared" si="11"/>
        <v>Sen Meta</v>
      </c>
      <c r="BB18" s="619"/>
      <c r="BC18" s="676">
        <v>26243</v>
      </c>
      <c r="BD18" s="676" t="s">
        <v>530</v>
      </c>
      <c r="BE18" s="330" t="s">
        <v>773</v>
      </c>
      <c r="BF18" s="606">
        <v>0.8</v>
      </c>
      <c r="BG18" s="606">
        <v>0.66666666666666696</v>
      </c>
      <c r="BH18" s="513"/>
      <c r="BI18" s="513"/>
      <c r="BJ18" s="333" t="str">
        <f t="shared" si="4"/>
        <v>Sen Meta</v>
      </c>
      <c r="BK18" s="333" t="str">
        <f t="shared" si="4"/>
        <v>Sen Meta</v>
      </c>
      <c r="BM18" s="619"/>
      <c r="BN18" s="607">
        <v>26243</v>
      </c>
      <c r="BO18" s="607" t="s">
        <v>530</v>
      </c>
      <c r="BP18" s="330" t="s">
        <v>773</v>
      </c>
      <c r="BQ18" s="606">
        <v>1</v>
      </c>
      <c r="BR18" s="606">
        <v>0.25</v>
      </c>
      <c r="BS18" s="513"/>
      <c r="BT18" s="513"/>
      <c r="BU18" s="333" t="str">
        <f t="shared" si="5"/>
        <v>Sen Meta</v>
      </c>
      <c r="BV18" s="333" t="str">
        <f t="shared" si="5"/>
        <v>Sen Meta</v>
      </c>
      <c r="BX18" s="703"/>
      <c r="BY18" s="597">
        <v>28228</v>
      </c>
      <c r="BZ18" s="597" t="s">
        <v>544</v>
      </c>
      <c r="CA18" s="334" t="s">
        <v>773</v>
      </c>
      <c r="CB18" s="705">
        <v>1</v>
      </c>
      <c r="CC18" s="705">
        <v>0.83333333333333304</v>
      </c>
      <c r="CD18" s="513"/>
      <c r="CE18" s="513"/>
      <c r="CF18" s="333" t="str">
        <f t="shared" si="6"/>
        <v>Sen Meta</v>
      </c>
      <c r="CG18" s="333" t="str">
        <f t="shared" si="6"/>
        <v>Sen Meta</v>
      </c>
    </row>
    <row r="19" spans="10:85" s="1" customFormat="1" ht="30" customHeight="1">
      <c r="J19" s="619"/>
      <c r="K19" s="330">
        <v>20705</v>
      </c>
      <c r="L19" s="330" t="s">
        <v>625</v>
      </c>
      <c r="M19" s="330" t="s">
        <v>773</v>
      </c>
      <c r="N19" s="604">
        <v>1</v>
      </c>
      <c r="O19" s="606">
        <v>0.5</v>
      </c>
      <c r="P19" s="513"/>
      <c r="Q19" s="513"/>
      <c r="R19" s="333" t="str">
        <f>+IF(COUNTA(N19)=0,"----",IF(COUNTA(P19)=0,"Sen Meta",IF(N19&gt;=P19,"SI","NON")))</f>
        <v>Sen Meta</v>
      </c>
      <c r="S19" s="333" t="str">
        <f t="shared" si="9"/>
        <v>Sen Meta</v>
      </c>
      <c r="U19" s="613"/>
      <c r="V19" s="607">
        <v>21065</v>
      </c>
      <c r="W19" s="607" t="s">
        <v>528</v>
      </c>
      <c r="X19" s="330" t="s">
        <v>773</v>
      </c>
      <c r="Y19" s="609">
        <v>1</v>
      </c>
      <c r="Z19" s="606">
        <v>1</v>
      </c>
      <c r="AA19" s="516"/>
      <c r="AB19" s="516"/>
      <c r="AC19" s="333" t="str">
        <f t="shared" si="1"/>
        <v>Sen Meta</v>
      </c>
      <c r="AD19" s="333" t="str">
        <f t="shared" si="1"/>
        <v>Sen Meta</v>
      </c>
      <c r="AF19" s="619"/>
      <c r="AG19" s="607">
        <v>22958</v>
      </c>
      <c r="AH19" s="607" t="s">
        <v>529</v>
      </c>
      <c r="AI19" s="330" t="s">
        <v>773</v>
      </c>
      <c r="AJ19" s="680">
        <v>0.77777777777777801</v>
      </c>
      <c r="AK19" s="680">
        <v>0.63636363636363602</v>
      </c>
      <c r="AL19" s="516"/>
      <c r="AM19" s="516"/>
      <c r="AN19" s="333" t="str">
        <f t="shared" si="2"/>
        <v>Sen Meta</v>
      </c>
      <c r="AO19" s="333" t="str">
        <f t="shared" si="2"/>
        <v>Sen Meta</v>
      </c>
      <c r="AQ19" s="687"/>
      <c r="AR19" s="607">
        <v>53290</v>
      </c>
      <c r="AS19" s="607" t="s">
        <v>864</v>
      </c>
      <c r="AT19" s="679"/>
      <c r="AU19" s="606">
        <v>1</v>
      </c>
      <c r="AV19" s="606">
        <v>1</v>
      </c>
      <c r="AW19" s="679"/>
      <c r="AX19" s="679"/>
      <c r="AY19" s="333" t="str">
        <f t="shared" si="10"/>
        <v>Sen Meta</v>
      </c>
      <c r="AZ19" s="333" t="str">
        <f t="shared" si="11"/>
        <v>Sen Meta</v>
      </c>
      <c r="BB19" s="619"/>
      <c r="BC19" s="676">
        <v>26244</v>
      </c>
      <c r="BD19" s="676" t="s">
        <v>536</v>
      </c>
      <c r="BE19" s="330" t="s">
        <v>773</v>
      </c>
      <c r="BF19" s="606">
        <v>0.75</v>
      </c>
      <c r="BG19" s="606">
        <v>0.5</v>
      </c>
      <c r="BH19" s="513"/>
      <c r="BI19" s="513"/>
      <c r="BJ19" s="333" t="str">
        <f t="shared" si="4"/>
        <v>Sen Meta</v>
      </c>
      <c r="BK19" s="333" t="str">
        <f t="shared" si="4"/>
        <v>Sen Meta</v>
      </c>
      <c r="BM19" s="619"/>
      <c r="BN19" s="607">
        <v>26244</v>
      </c>
      <c r="BO19" s="607" t="s">
        <v>536</v>
      </c>
      <c r="BP19" s="330" t="s">
        <v>773</v>
      </c>
      <c r="BQ19" s="606"/>
      <c r="BR19" s="606">
        <v>0</v>
      </c>
      <c r="BS19" s="513"/>
      <c r="BT19" s="513"/>
      <c r="BU19" s="333" t="str">
        <f t="shared" si="5"/>
        <v>----</v>
      </c>
      <c r="BV19" s="333" t="str">
        <f t="shared" si="5"/>
        <v>Sen Meta</v>
      </c>
      <c r="BX19" s="703"/>
      <c r="BY19" s="597">
        <v>28229</v>
      </c>
      <c r="BZ19" s="597" t="s">
        <v>550</v>
      </c>
      <c r="CA19" s="334" t="s">
        <v>773</v>
      </c>
      <c r="CB19" s="705">
        <v>1</v>
      </c>
      <c r="CC19" s="705">
        <v>0.92307692307692302</v>
      </c>
      <c r="CD19" s="513"/>
      <c r="CE19" s="513"/>
      <c r="CF19" s="333" t="str">
        <f t="shared" si="6"/>
        <v>Sen Meta</v>
      </c>
      <c r="CG19" s="333" t="str">
        <f t="shared" si="6"/>
        <v>Sen Meta</v>
      </c>
    </row>
    <row r="20" spans="10:85" s="1" customFormat="1" ht="30" customHeight="1">
      <c r="J20" s="619"/>
      <c r="K20" s="330">
        <v>20708</v>
      </c>
      <c r="L20" s="330" t="s">
        <v>634</v>
      </c>
      <c r="M20" s="330" t="s">
        <v>773</v>
      </c>
      <c r="N20" s="604">
        <v>1</v>
      </c>
      <c r="O20" s="606">
        <v>0.75</v>
      </c>
      <c r="P20" s="513"/>
      <c r="Q20" s="513"/>
      <c r="R20" s="333" t="str">
        <f t="shared" ref="R20:R61" si="12">+IF(COUNTA(N22)=0,"----",IF(COUNTA(P20)=0,"Sen Meta",IF(N22&gt;=P20,"SI","NON")))</f>
        <v>Sen Meta</v>
      </c>
      <c r="S20" s="333" t="str">
        <f t="shared" si="9"/>
        <v>Sen Meta</v>
      </c>
      <c r="U20" s="613"/>
      <c r="V20" s="607">
        <v>21067</v>
      </c>
      <c r="W20" s="607" t="s">
        <v>534</v>
      </c>
      <c r="X20" s="330" t="s">
        <v>773</v>
      </c>
      <c r="Y20" s="609">
        <v>1</v>
      </c>
      <c r="Z20" s="606">
        <v>0.9</v>
      </c>
      <c r="AA20" s="516"/>
      <c r="AB20" s="516"/>
      <c r="AC20" s="333" t="str">
        <f t="shared" si="1"/>
        <v>Sen Meta</v>
      </c>
      <c r="AD20" s="333" t="str">
        <f t="shared" si="1"/>
        <v>Sen Meta</v>
      </c>
      <c r="AF20" s="619"/>
      <c r="AG20" s="607">
        <v>22959</v>
      </c>
      <c r="AH20" s="607" t="s">
        <v>535</v>
      </c>
      <c r="AI20" s="330" t="s">
        <v>773</v>
      </c>
      <c r="AJ20" s="680">
        <v>1</v>
      </c>
      <c r="AK20" s="680">
        <v>0.5</v>
      </c>
      <c r="AL20" s="516"/>
      <c r="AM20" s="516"/>
      <c r="AN20" s="333" t="str">
        <f t="shared" si="2"/>
        <v>Sen Meta</v>
      </c>
      <c r="AO20" s="333" t="str">
        <f t="shared" si="2"/>
        <v>Sen Meta</v>
      </c>
      <c r="AQ20" s="687"/>
      <c r="AR20" s="607">
        <v>53291</v>
      </c>
      <c r="AS20" s="607" t="s">
        <v>865</v>
      </c>
      <c r="AT20" s="679"/>
      <c r="AU20" s="606">
        <v>1</v>
      </c>
      <c r="AV20" s="606">
        <v>0.92857142857142905</v>
      </c>
      <c r="AW20" s="679"/>
      <c r="AX20" s="679"/>
      <c r="AY20" s="333" t="str">
        <f t="shared" si="10"/>
        <v>Sen Meta</v>
      </c>
      <c r="AZ20" s="333" t="str">
        <f t="shared" si="11"/>
        <v>Sen Meta</v>
      </c>
      <c r="BB20" s="619"/>
      <c r="BC20" s="676">
        <v>26245</v>
      </c>
      <c r="BD20" s="676" t="s">
        <v>542</v>
      </c>
      <c r="BE20" s="330" t="s">
        <v>773</v>
      </c>
      <c r="BF20" s="606">
        <v>1</v>
      </c>
      <c r="BG20" s="606">
        <v>1</v>
      </c>
      <c r="BH20" s="513"/>
      <c r="BI20" s="513"/>
      <c r="BJ20" s="333" t="str">
        <f t="shared" si="4"/>
        <v>Sen Meta</v>
      </c>
      <c r="BK20" s="333" t="str">
        <f t="shared" si="4"/>
        <v>Sen Meta</v>
      </c>
      <c r="BM20" s="619"/>
      <c r="BN20" s="607">
        <v>26245</v>
      </c>
      <c r="BO20" s="607" t="s">
        <v>542</v>
      </c>
      <c r="BP20" s="330" t="s">
        <v>773</v>
      </c>
      <c r="BQ20" s="606">
        <v>0</v>
      </c>
      <c r="BR20" s="606">
        <v>0</v>
      </c>
      <c r="BS20" s="513"/>
      <c r="BT20" s="513"/>
      <c r="BU20" s="333" t="str">
        <f t="shared" si="5"/>
        <v>Sen Meta</v>
      </c>
      <c r="BV20" s="333" t="str">
        <f t="shared" si="5"/>
        <v>Sen Meta</v>
      </c>
      <c r="BX20" s="703"/>
      <c r="BY20" s="597">
        <v>28230</v>
      </c>
      <c r="BZ20" s="597" t="s">
        <v>556</v>
      </c>
      <c r="CA20" s="334" t="s">
        <v>773</v>
      </c>
      <c r="CB20" s="705">
        <v>1</v>
      </c>
      <c r="CC20" s="705">
        <v>0.66666666666666696</v>
      </c>
      <c r="CD20" s="513"/>
      <c r="CE20" s="513"/>
      <c r="CF20" s="333" t="str">
        <f t="shared" si="6"/>
        <v>Sen Meta</v>
      </c>
      <c r="CG20" s="333" t="str">
        <f t="shared" si="6"/>
        <v>Sen Meta</v>
      </c>
    </row>
    <row r="21" spans="10:85" s="1" customFormat="1" ht="30" customHeight="1">
      <c r="J21" s="619"/>
      <c r="K21" s="330">
        <v>20709</v>
      </c>
      <c r="L21" s="330" t="s">
        <v>636</v>
      </c>
      <c r="M21" s="330" t="s">
        <v>773</v>
      </c>
      <c r="N21" s="604">
        <v>0.90909090909090895</v>
      </c>
      <c r="O21" s="606">
        <v>0.625</v>
      </c>
      <c r="P21" s="513"/>
      <c r="Q21" s="513"/>
      <c r="R21" s="333" t="str">
        <f t="shared" si="12"/>
        <v>Sen Meta</v>
      </c>
      <c r="S21" s="333" t="str">
        <f t="shared" si="9"/>
        <v>Sen Meta</v>
      </c>
      <c r="U21" s="613"/>
      <c r="V21" s="607">
        <v>21068</v>
      </c>
      <c r="W21" s="607" t="s">
        <v>540</v>
      </c>
      <c r="X21" s="330" t="s">
        <v>773</v>
      </c>
      <c r="Y21" s="609">
        <v>0.5</v>
      </c>
      <c r="Z21" s="606">
        <v>0.5</v>
      </c>
      <c r="AA21" s="516"/>
      <c r="AB21" s="516"/>
      <c r="AC21" s="333" t="str">
        <f t="shared" si="1"/>
        <v>Sen Meta</v>
      </c>
      <c r="AD21" s="333" t="str">
        <f t="shared" si="1"/>
        <v>Sen Meta</v>
      </c>
      <c r="AF21" s="619"/>
      <c r="AG21" s="607">
        <v>22960</v>
      </c>
      <c r="AH21" s="607" t="s">
        <v>842</v>
      </c>
      <c r="AI21" s="330" t="s">
        <v>773</v>
      </c>
      <c r="AJ21" s="680">
        <v>1</v>
      </c>
      <c r="AK21" s="680">
        <v>0.5</v>
      </c>
      <c r="AL21" s="516"/>
      <c r="AM21" s="516"/>
      <c r="AN21" s="333" t="str">
        <f t="shared" si="2"/>
        <v>Sen Meta</v>
      </c>
      <c r="AO21" s="333" t="str">
        <f t="shared" si="2"/>
        <v>Sen Meta</v>
      </c>
      <c r="AQ21" s="687"/>
      <c r="AR21" s="607">
        <v>53292</v>
      </c>
      <c r="AS21" s="607" t="s">
        <v>866</v>
      </c>
      <c r="AT21" s="679"/>
      <c r="AU21" s="606">
        <v>1</v>
      </c>
      <c r="AV21" s="606">
        <v>1</v>
      </c>
      <c r="AW21" s="679"/>
      <c r="AX21" s="679"/>
      <c r="AY21" s="333" t="str">
        <f t="shared" si="10"/>
        <v>Sen Meta</v>
      </c>
      <c r="AZ21" s="333" t="str">
        <f t="shared" si="11"/>
        <v>Sen Meta</v>
      </c>
      <c r="BB21" s="619"/>
      <c r="BC21" s="676">
        <v>26246</v>
      </c>
      <c r="BD21" s="676" t="s">
        <v>548</v>
      </c>
      <c r="BE21" s="330" t="s">
        <v>773</v>
      </c>
      <c r="BF21" s="606">
        <v>1</v>
      </c>
      <c r="BG21" s="606">
        <v>1</v>
      </c>
      <c r="BH21" s="513"/>
      <c r="BI21" s="513"/>
      <c r="BJ21" s="333" t="str">
        <f t="shared" si="4"/>
        <v>Sen Meta</v>
      </c>
      <c r="BK21" s="333" t="str">
        <f t="shared" si="4"/>
        <v>Sen Meta</v>
      </c>
      <c r="BM21" s="619"/>
      <c r="BN21" s="607">
        <v>26246</v>
      </c>
      <c r="BO21" s="607" t="s">
        <v>548</v>
      </c>
      <c r="BP21" s="330" t="s">
        <v>773</v>
      </c>
      <c r="BQ21" s="606">
        <v>0</v>
      </c>
      <c r="BR21" s="606">
        <v>0</v>
      </c>
      <c r="BS21" s="513"/>
      <c r="BT21" s="513"/>
      <c r="BU21" s="333" t="str">
        <f t="shared" si="5"/>
        <v>Sen Meta</v>
      </c>
      <c r="BV21" s="333" t="str">
        <f t="shared" si="5"/>
        <v>Sen Meta</v>
      </c>
      <c r="BX21" s="703"/>
      <c r="BY21" s="597">
        <v>28232</v>
      </c>
      <c r="BZ21" s="597" t="s">
        <v>867</v>
      </c>
      <c r="CA21" s="334" t="s">
        <v>773</v>
      </c>
      <c r="CB21" s="705">
        <v>1</v>
      </c>
      <c r="CC21" s="705">
        <v>1</v>
      </c>
      <c r="CD21" s="513"/>
      <c r="CE21" s="513"/>
      <c r="CF21" s="333" t="str">
        <f t="shared" si="6"/>
        <v>Sen Meta</v>
      </c>
      <c r="CG21" s="333" t="str">
        <f t="shared" si="6"/>
        <v>Sen Meta</v>
      </c>
    </row>
    <row r="22" spans="10:85" s="1" customFormat="1" ht="30" customHeight="1">
      <c r="J22" s="619"/>
      <c r="K22" s="598">
        <v>20710</v>
      </c>
      <c r="L22" s="330" t="s">
        <v>639</v>
      </c>
      <c r="M22" s="330" t="s">
        <v>773</v>
      </c>
      <c r="N22" s="604">
        <v>0.89361702127659604</v>
      </c>
      <c r="O22" s="606">
        <v>0.77777777777777801</v>
      </c>
      <c r="P22" s="513"/>
      <c r="Q22" s="513"/>
      <c r="R22" s="333" t="str">
        <f t="shared" si="12"/>
        <v>Sen Meta</v>
      </c>
      <c r="S22" s="333" t="str">
        <f t="shared" si="9"/>
        <v>Sen Meta</v>
      </c>
      <c r="U22" s="613"/>
      <c r="V22" s="607">
        <v>21070</v>
      </c>
      <c r="W22" s="607" t="s">
        <v>546</v>
      </c>
      <c r="X22" s="330" t="s">
        <v>773</v>
      </c>
      <c r="Y22" s="609"/>
      <c r="Z22" s="606">
        <v>0</v>
      </c>
      <c r="AA22" s="516"/>
      <c r="AB22" s="516"/>
      <c r="AC22" s="333" t="str">
        <f t="shared" si="1"/>
        <v>----</v>
      </c>
      <c r="AD22" s="333" t="str">
        <f t="shared" si="1"/>
        <v>Sen Meta</v>
      </c>
      <c r="AF22" s="619"/>
      <c r="AG22" s="607">
        <v>22961</v>
      </c>
      <c r="AH22" s="607" t="s">
        <v>541</v>
      </c>
      <c r="AI22" s="330" t="s">
        <v>773</v>
      </c>
      <c r="AJ22" s="680">
        <v>1</v>
      </c>
      <c r="AK22" s="680">
        <v>1</v>
      </c>
      <c r="AL22" s="516"/>
      <c r="AM22" s="516"/>
      <c r="AN22" s="333" t="str">
        <f t="shared" si="2"/>
        <v>Sen Meta</v>
      </c>
      <c r="AO22" s="333" t="str">
        <f t="shared" si="2"/>
        <v>Sen Meta</v>
      </c>
      <c r="AQ22" s="687"/>
      <c r="AR22" s="607">
        <v>53331</v>
      </c>
      <c r="AS22" s="607" t="s">
        <v>471</v>
      </c>
      <c r="AT22" s="679"/>
      <c r="AU22" s="606">
        <v>1</v>
      </c>
      <c r="AV22" s="606">
        <v>1</v>
      </c>
      <c r="AW22" s="679"/>
      <c r="AX22" s="679"/>
      <c r="AY22" s="333" t="str">
        <f t="shared" si="10"/>
        <v>Sen Meta</v>
      </c>
      <c r="AZ22" s="333" t="str">
        <f t="shared" si="11"/>
        <v>Sen Meta</v>
      </c>
      <c r="BB22" s="619"/>
      <c r="BC22" s="676">
        <v>26247</v>
      </c>
      <c r="BD22" s="676" t="s">
        <v>554</v>
      </c>
      <c r="BE22" s="330" t="s">
        <v>773</v>
      </c>
      <c r="BF22" s="606">
        <v>1</v>
      </c>
      <c r="BG22" s="606">
        <v>1</v>
      </c>
      <c r="BH22" s="513"/>
      <c r="BI22" s="513"/>
      <c r="BJ22" s="333" t="str">
        <f t="shared" si="4"/>
        <v>Sen Meta</v>
      </c>
      <c r="BK22" s="333" t="str">
        <f t="shared" si="4"/>
        <v>Sen Meta</v>
      </c>
      <c r="BM22" s="619"/>
      <c r="BN22" s="607">
        <v>26247</v>
      </c>
      <c r="BO22" s="607" t="s">
        <v>554</v>
      </c>
      <c r="BP22" s="330" t="s">
        <v>773</v>
      </c>
      <c r="BQ22" s="606">
        <v>1</v>
      </c>
      <c r="BR22" s="606">
        <v>1</v>
      </c>
      <c r="BS22" s="513"/>
      <c r="BT22" s="513"/>
      <c r="BU22" s="333" t="str">
        <f t="shared" si="5"/>
        <v>Sen Meta</v>
      </c>
      <c r="BV22" s="333" t="str">
        <f t="shared" si="5"/>
        <v>Sen Meta</v>
      </c>
      <c r="BX22" s="703"/>
      <c r="BY22" s="597">
        <v>28233</v>
      </c>
      <c r="BZ22" s="597" t="s">
        <v>562</v>
      </c>
      <c r="CA22" s="334" t="s">
        <v>773</v>
      </c>
      <c r="CB22" s="705">
        <v>1</v>
      </c>
      <c r="CC22" s="705">
        <v>0.77777777777777801</v>
      </c>
      <c r="CD22" s="513"/>
      <c r="CE22" s="513"/>
      <c r="CF22" s="333" t="str">
        <f t="shared" si="6"/>
        <v>Sen Meta</v>
      </c>
      <c r="CG22" s="333" t="str">
        <f t="shared" si="6"/>
        <v>Sen Meta</v>
      </c>
    </row>
    <row r="23" spans="10:85" s="1" customFormat="1" ht="30" customHeight="1">
      <c r="J23" s="619"/>
      <c r="K23" s="598">
        <v>20711</v>
      </c>
      <c r="L23" s="330" t="s">
        <v>642</v>
      </c>
      <c r="M23" s="330" t="s">
        <v>773</v>
      </c>
      <c r="N23" s="604">
        <v>0.79545454545454497</v>
      </c>
      <c r="O23" s="606">
        <v>0.660377358490566</v>
      </c>
      <c r="P23" s="513"/>
      <c r="Q23" s="513"/>
      <c r="R23" s="333" t="str">
        <f t="shared" si="12"/>
        <v>Sen Meta</v>
      </c>
      <c r="S23" s="333" t="str">
        <f t="shared" si="9"/>
        <v>Sen Meta</v>
      </c>
      <c r="U23" s="613"/>
      <c r="V23" s="607">
        <v>21071</v>
      </c>
      <c r="W23" s="607" t="s">
        <v>552</v>
      </c>
      <c r="X23" s="330" t="s">
        <v>773</v>
      </c>
      <c r="Y23" s="609">
        <v>1</v>
      </c>
      <c r="Z23" s="606">
        <v>1</v>
      </c>
      <c r="AA23" s="516"/>
      <c r="AB23" s="516"/>
      <c r="AC23" s="333" t="str">
        <f t="shared" si="1"/>
        <v>Sen Meta</v>
      </c>
      <c r="AD23" s="333" t="str">
        <f t="shared" si="1"/>
        <v>Sen Meta</v>
      </c>
      <c r="AF23" s="619"/>
      <c r="AG23" s="607">
        <v>22962</v>
      </c>
      <c r="AH23" s="607" t="s">
        <v>843</v>
      </c>
      <c r="AI23" s="330" t="s">
        <v>773</v>
      </c>
      <c r="AJ23" s="680">
        <v>0.2</v>
      </c>
      <c r="AK23" s="680">
        <v>0.125</v>
      </c>
      <c r="AL23" s="516"/>
      <c r="AM23" s="516"/>
      <c r="AN23" s="333" t="str">
        <f t="shared" si="2"/>
        <v>Sen Meta</v>
      </c>
      <c r="AO23" s="333" t="str">
        <f t="shared" si="2"/>
        <v>Sen Meta</v>
      </c>
      <c r="AQ23" s="687"/>
      <c r="AR23" s="607">
        <v>53332</v>
      </c>
      <c r="AS23" s="607" t="s">
        <v>496</v>
      </c>
      <c r="AT23" s="679"/>
      <c r="AU23" s="606">
        <v>1</v>
      </c>
      <c r="AV23" s="606">
        <v>1</v>
      </c>
      <c r="AW23" s="679"/>
      <c r="AX23" s="679"/>
      <c r="AY23" s="333" t="str">
        <f t="shared" si="10"/>
        <v>Sen Meta</v>
      </c>
      <c r="AZ23" s="333" t="str">
        <f t="shared" si="11"/>
        <v>Sen Meta</v>
      </c>
      <c r="BB23" s="619"/>
      <c r="BC23" s="676">
        <v>26248</v>
      </c>
      <c r="BD23" s="676" t="s">
        <v>560</v>
      </c>
      <c r="BE23" s="330" t="s">
        <v>773</v>
      </c>
      <c r="BF23" s="606">
        <v>1</v>
      </c>
      <c r="BG23" s="606">
        <v>1</v>
      </c>
      <c r="BH23" s="513"/>
      <c r="BI23" s="513"/>
      <c r="BJ23" s="333" t="str">
        <f t="shared" si="4"/>
        <v>Sen Meta</v>
      </c>
      <c r="BK23" s="333" t="str">
        <f t="shared" si="4"/>
        <v>Sen Meta</v>
      </c>
      <c r="BM23" s="619"/>
      <c r="BN23" s="607">
        <v>26248</v>
      </c>
      <c r="BO23" s="607" t="s">
        <v>560</v>
      </c>
      <c r="BP23" s="330" t="s">
        <v>773</v>
      </c>
      <c r="BQ23" s="606">
        <v>1</v>
      </c>
      <c r="BR23" s="606">
        <v>1</v>
      </c>
      <c r="BS23" s="513"/>
      <c r="BT23" s="513"/>
      <c r="BU23" s="333" t="str">
        <f t="shared" si="5"/>
        <v>Sen Meta</v>
      </c>
      <c r="BV23" s="333" t="str">
        <f t="shared" si="5"/>
        <v>Sen Meta</v>
      </c>
      <c r="BX23" s="703"/>
      <c r="BY23" s="597">
        <v>28234</v>
      </c>
      <c r="BZ23" s="597" t="s">
        <v>568</v>
      </c>
      <c r="CA23" s="334" t="s">
        <v>773</v>
      </c>
      <c r="CB23" s="705">
        <v>1</v>
      </c>
      <c r="CC23" s="705">
        <v>1</v>
      </c>
      <c r="CD23" s="513"/>
      <c r="CE23" s="513"/>
      <c r="CF23" s="333" t="str">
        <f t="shared" si="6"/>
        <v>Sen Meta</v>
      </c>
      <c r="CG23" s="333" t="str">
        <f t="shared" si="6"/>
        <v>Sen Meta</v>
      </c>
    </row>
    <row r="24" spans="10:85" s="1" customFormat="1" ht="30" customHeight="1">
      <c r="J24" s="619"/>
      <c r="K24" s="598">
        <v>20712</v>
      </c>
      <c r="L24" s="330" t="s">
        <v>645</v>
      </c>
      <c r="M24" s="330" t="s">
        <v>773</v>
      </c>
      <c r="N24" s="604">
        <v>0.33333333333333298</v>
      </c>
      <c r="O24" s="606">
        <v>0.266666666666667</v>
      </c>
      <c r="P24" s="513"/>
      <c r="Q24" s="513"/>
      <c r="R24" s="333" t="str">
        <f t="shared" si="12"/>
        <v>Sen Meta</v>
      </c>
      <c r="S24" s="333" t="str">
        <f t="shared" si="9"/>
        <v>Sen Meta</v>
      </c>
      <c r="U24" s="613"/>
      <c r="V24" s="607">
        <v>21075</v>
      </c>
      <c r="W24" s="607" t="s">
        <v>558</v>
      </c>
      <c r="X24" s="330" t="s">
        <v>773</v>
      </c>
      <c r="Y24" s="609">
        <v>0.58333333333333304</v>
      </c>
      <c r="Z24" s="606">
        <v>0.58333333333333304</v>
      </c>
      <c r="AA24" s="516"/>
      <c r="AB24" s="516"/>
      <c r="AC24" s="333" t="str">
        <f t="shared" si="1"/>
        <v>Sen Meta</v>
      </c>
      <c r="AD24" s="333" t="str">
        <f t="shared" si="1"/>
        <v>Sen Meta</v>
      </c>
      <c r="AF24" s="619"/>
      <c r="AG24" s="607">
        <v>22963</v>
      </c>
      <c r="AH24" s="607" t="s">
        <v>547</v>
      </c>
      <c r="AI24" s="330" t="s">
        <v>773</v>
      </c>
      <c r="AJ24" s="680">
        <v>0.8</v>
      </c>
      <c r="AK24" s="680">
        <v>0.66666666666666696</v>
      </c>
      <c r="AL24" s="516"/>
      <c r="AM24" s="516"/>
      <c r="AN24" s="333" t="str">
        <f t="shared" si="2"/>
        <v>Sen Meta</v>
      </c>
      <c r="AO24" s="333" t="str">
        <f t="shared" si="2"/>
        <v>Sen Meta</v>
      </c>
      <c r="AQ24" s="687"/>
      <c r="AR24" s="607">
        <v>53333</v>
      </c>
      <c r="AS24" s="607" t="s">
        <v>503</v>
      </c>
      <c r="AT24" s="679"/>
      <c r="AU24" s="606">
        <v>1</v>
      </c>
      <c r="AV24" s="606">
        <v>1</v>
      </c>
      <c r="AW24" s="679"/>
      <c r="AX24" s="679"/>
      <c r="AY24" s="333" t="str">
        <f t="shared" si="10"/>
        <v>Sen Meta</v>
      </c>
      <c r="AZ24" s="333" t="str">
        <f t="shared" si="11"/>
        <v>Sen Meta</v>
      </c>
      <c r="BB24" s="619"/>
      <c r="BC24" s="676">
        <v>26249</v>
      </c>
      <c r="BD24" s="676" t="s">
        <v>566</v>
      </c>
      <c r="BE24" s="330" t="s">
        <v>773</v>
      </c>
      <c r="BF24" s="606">
        <v>1</v>
      </c>
      <c r="BG24" s="606">
        <v>1</v>
      </c>
      <c r="BH24" s="513"/>
      <c r="BI24" s="513"/>
      <c r="BJ24" s="333" t="str">
        <f t="shared" si="4"/>
        <v>Sen Meta</v>
      </c>
      <c r="BK24" s="333" t="str">
        <f t="shared" si="4"/>
        <v>Sen Meta</v>
      </c>
      <c r="BM24" s="619"/>
      <c r="BN24" s="607">
        <v>26249</v>
      </c>
      <c r="BO24" s="607" t="s">
        <v>566</v>
      </c>
      <c r="BP24" s="330" t="s">
        <v>773</v>
      </c>
      <c r="BQ24" s="606">
        <v>0.5</v>
      </c>
      <c r="BR24" s="606">
        <v>0.5</v>
      </c>
      <c r="BS24" s="513"/>
      <c r="BT24" s="513"/>
      <c r="BU24" s="333" t="str">
        <f t="shared" si="5"/>
        <v>Sen Meta</v>
      </c>
      <c r="BV24" s="333" t="str">
        <f t="shared" si="5"/>
        <v>Sen Meta</v>
      </c>
      <c r="BX24" s="703"/>
      <c r="BY24" s="597">
        <v>28237</v>
      </c>
      <c r="BZ24" s="597" t="s">
        <v>580</v>
      </c>
      <c r="CA24" s="334" t="s">
        <v>773</v>
      </c>
      <c r="CB24" s="705">
        <v>1</v>
      </c>
      <c r="CC24" s="705">
        <v>0.71428571428571397</v>
      </c>
      <c r="CD24" s="513"/>
      <c r="CE24" s="513"/>
      <c r="CF24" s="333" t="str">
        <f t="shared" si="6"/>
        <v>Sen Meta</v>
      </c>
      <c r="CG24" s="333" t="str">
        <f t="shared" si="6"/>
        <v>Sen Meta</v>
      </c>
    </row>
    <row r="25" spans="10:85" s="1" customFormat="1" ht="30" customHeight="1">
      <c r="J25" s="619"/>
      <c r="K25" s="598">
        <v>20713</v>
      </c>
      <c r="L25" s="330" t="s">
        <v>648</v>
      </c>
      <c r="M25" s="330" t="s">
        <v>773</v>
      </c>
      <c r="N25" s="604">
        <v>0.46153846153846201</v>
      </c>
      <c r="O25" s="606">
        <v>0.4</v>
      </c>
      <c r="P25" s="513"/>
      <c r="Q25" s="513"/>
      <c r="R25" s="333" t="str">
        <f t="shared" si="12"/>
        <v>Sen Meta</v>
      </c>
      <c r="S25" s="333" t="str">
        <f t="shared" si="9"/>
        <v>Sen Meta</v>
      </c>
      <c r="U25" s="613"/>
      <c r="V25" s="607">
        <v>21076</v>
      </c>
      <c r="W25" s="607" t="s">
        <v>564</v>
      </c>
      <c r="X25" s="330" t="s">
        <v>773</v>
      </c>
      <c r="Y25" s="609">
        <v>0.90909090909090895</v>
      </c>
      <c r="Z25" s="606">
        <v>0.76923076923076905</v>
      </c>
      <c r="AA25" s="516"/>
      <c r="AB25" s="516"/>
      <c r="AC25" s="333" t="str">
        <f t="shared" si="1"/>
        <v>Sen Meta</v>
      </c>
      <c r="AD25" s="333" t="str">
        <f t="shared" si="1"/>
        <v>Sen Meta</v>
      </c>
      <c r="AF25" s="619"/>
      <c r="AG25" s="607">
        <v>22964</v>
      </c>
      <c r="AH25" s="607" t="s">
        <v>553</v>
      </c>
      <c r="AI25" s="330" t="s">
        <v>773</v>
      </c>
      <c r="AJ25" s="680">
        <v>0.90909090909090895</v>
      </c>
      <c r="AK25" s="680">
        <v>0.83333333333333304</v>
      </c>
      <c r="AL25" s="516"/>
      <c r="AM25" s="516"/>
      <c r="AN25" s="333" t="str">
        <f t="shared" si="2"/>
        <v>Sen Meta</v>
      </c>
      <c r="AO25" s="333" t="str">
        <f t="shared" si="2"/>
        <v>Sen Meta</v>
      </c>
      <c r="AQ25" s="687"/>
      <c r="AR25" s="607">
        <v>53334</v>
      </c>
      <c r="AS25" s="607" t="s">
        <v>510</v>
      </c>
      <c r="AT25" s="679"/>
      <c r="AU25" s="606">
        <v>1</v>
      </c>
      <c r="AV25" s="606">
        <v>0.94736842105263197</v>
      </c>
      <c r="AW25" s="679"/>
      <c r="AX25" s="679"/>
      <c r="AY25" s="333" t="str">
        <f t="shared" si="10"/>
        <v>Sen Meta</v>
      </c>
      <c r="AZ25" s="333" t="str">
        <f t="shared" si="11"/>
        <v>Sen Meta</v>
      </c>
      <c r="BB25" s="619"/>
      <c r="BC25" s="676">
        <v>26250</v>
      </c>
      <c r="BD25" s="676" t="s">
        <v>572</v>
      </c>
      <c r="BE25" s="330" t="s">
        <v>773</v>
      </c>
      <c r="BF25" s="606">
        <v>1</v>
      </c>
      <c r="BG25" s="606">
        <v>1</v>
      </c>
      <c r="BH25" s="513"/>
      <c r="BI25" s="513"/>
      <c r="BJ25" s="333" t="str">
        <f t="shared" si="4"/>
        <v>Sen Meta</v>
      </c>
      <c r="BK25" s="333" t="str">
        <f t="shared" si="4"/>
        <v>Sen Meta</v>
      </c>
      <c r="BM25" s="619"/>
      <c r="BN25" s="607">
        <v>26250</v>
      </c>
      <c r="BO25" s="607" t="s">
        <v>572</v>
      </c>
      <c r="BP25" s="330" t="s">
        <v>773</v>
      </c>
      <c r="BQ25" s="606">
        <v>1</v>
      </c>
      <c r="BR25" s="606">
        <v>1</v>
      </c>
      <c r="BS25" s="513"/>
      <c r="BT25" s="513"/>
      <c r="BU25" s="333" t="str">
        <f t="shared" si="5"/>
        <v>Sen Meta</v>
      </c>
      <c r="BV25" s="333" t="str">
        <f t="shared" si="5"/>
        <v>Sen Meta</v>
      </c>
      <c r="BX25" s="703"/>
      <c r="BY25" s="597">
        <v>28238</v>
      </c>
      <c r="BZ25" s="597" t="s">
        <v>586</v>
      </c>
      <c r="CA25" s="334" t="s">
        <v>773</v>
      </c>
      <c r="CB25" s="705">
        <v>1</v>
      </c>
      <c r="CC25" s="705">
        <v>0.92307692307692302</v>
      </c>
      <c r="CD25" s="513"/>
      <c r="CE25" s="513"/>
      <c r="CF25" s="333" t="str">
        <f t="shared" si="6"/>
        <v>Sen Meta</v>
      </c>
      <c r="CG25" s="333" t="str">
        <f t="shared" si="6"/>
        <v>Sen Meta</v>
      </c>
    </row>
    <row r="26" spans="10:85" s="1" customFormat="1" ht="30" customHeight="1">
      <c r="J26" s="619"/>
      <c r="K26" s="598">
        <v>20714</v>
      </c>
      <c r="L26" s="330" t="s">
        <v>651</v>
      </c>
      <c r="M26" s="330" t="s">
        <v>773</v>
      </c>
      <c r="N26" s="604">
        <v>0.71428571428571397</v>
      </c>
      <c r="O26" s="606">
        <v>0.41666666666666702</v>
      </c>
      <c r="P26" s="513"/>
      <c r="Q26" s="513"/>
      <c r="R26" s="333" t="str">
        <f t="shared" si="12"/>
        <v>Sen Meta</v>
      </c>
      <c r="S26" s="333" t="str">
        <f t="shared" si="9"/>
        <v>Sen Meta</v>
      </c>
      <c r="U26" s="613"/>
      <c r="V26" s="607">
        <v>21077</v>
      </c>
      <c r="W26" s="607" t="s">
        <v>570</v>
      </c>
      <c r="X26" s="330" t="s">
        <v>773</v>
      </c>
      <c r="Y26" s="609">
        <v>0.54545454545454497</v>
      </c>
      <c r="Z26" s="606">
        <v>0.46153846153846201</v>
      </c>
      <c r="AA26" s="516"/>
      <c r="AB26" s="516"/>
      <c r="AC26" s="333" t="str">
        <f t="shared" si="1"/>
        <v>Sen Meta</v>
      </c>
      <c r="AD26" s="333" t="str">
        <f t="shared" si="1"/>
        <v>Sen Meta</v>
      </c>
      <c r="AF26" s="619"/>
      <c r="AG26" s="607">
        <v>22965</v>
      </c>
      <c r="AH26" s="607" t="s">
        <v>559</v>
      </c>
      <c r="AI26" s="330" t="s">
        <v>773</v>
      </c>
      <c r="AJ26" s="680">
        <v>0.58333333333333304</v>
      </c>
      <c r="AK26" s="680">
        <v>0.46666666666666701</v>
      </c>
      <c r="AL26" s="516"/>
      <c r="AM26" s="516"/>
      <c r="AN26" s="333" t="str">
        <f t="shared" si="2"/>
        <v>Sen Meta</v>
      </c>
      <c r="AO26" s="333" t="str">
        <f t="shared" si="2"/>
        <v>Sen Meta</v>
      </c>
      <c r="AQ26" s="688"/>
      <c r="AR26" s="607">
        <v>53335</v>
      </c>
      <c r="AS26" s="607" t="s">
        <v>517</v>
      </c>
      <c r="AT26" s="679"/>
      <c r="AU26" s="606">
        <v>1</v>
      </c>
      <c r="AV26" s="606">
        <v>0.68421052631579005</v>
      </c>
      <c r="AW26" s="679"/>
      <c r="AX26" s="679"/>
      <c r="AY26" s="333" t="str">
        <f t="shared" si="10"/>
        <v>Sen Meta</v>
      </c>
      <c r="AZ26" s="333" t="str">
        <f t="shared" si="11"/>
        <v>Sen Meta</v>
      </c>
      <c r="BB26" s="619"/>
      <c r="BC26" s="677">
        <v>26251</v>
      </c>
      <c r="BD26" s="677" t="s">
        <v>578</v>
      </c>
      <c r="BE26" s="332" t="s">
        <v>773</v>
      </c>
      <c r="BF26" s="606">
        <v>1</v>
      </c>
      <c r="BG26" s="606">
        <v>0.875</v>
      </c>
      <c r="BH26" s="513"/>
      <c r="BI26" s="513"/>
      <c r="BJ26" s="333" t="str">
        <f t="shared" si="4"/>
        <v>Sen Meta</v>
      </c>
      <c r="BK26" s="333" t="str">
        <f t="shared" si="4"/>
        <v>Sen Meta</v>
      </c>
      <c r="BM26" s="619"/>
      <c r="BN26" s="607">
        <v>26251</v>
      </c>
      <c r="BO26" s="607" t="s">
        <v>578</v>
      </c>
      <c r="BP26" s="330" t="s">
        <v>773</v>
      </c>
      <c r="BQ26" s="606">
        <v>1</v>
      </c>
      <c r="BR26" s="606">
        <v>1</v>
      </c>
      <c r="BS26" s="513"/>
      <c r="BT26" s="513"/>
      <c r="BU26" s="333" t="str">
        <f t="shared" si="5"/>
        <v>Sen Meta</v>
      </c>
      <c r="BV26" s="333" t="str">
        <f t="shared" si="5"/>
        <v>Sen Meta</v>
      </c>
      <c r="BX26" s="703"/>
      <c r="BY26" s="597">
        <v>28239</v>
      </c>
      <c r="BZ26" s="597" t="s">
        <v>584</v>
      </c>
      <c r="CA26" s="334" t="s">
        <v>773</v>
      </c>
      <c r="CB26" s="709">
        <v>1</v>
      </c>
      <c r="CC26" s="709">
        <v>0.54545454545454497</v>
      </c>
      <c r="CD26" s="513"/>
      <c r="CE26" s="513"/>
      <c r="CF26" s="333" t="str">
        <f t="shared" si="6"/>
        <v>Sen Meta</v>
      </c>
      <c r="CG26" s="333" t="str">
        <f t="shared" si="6"/>
        <v>Sen Meta</v>
      </c>
    </row>
    <row r="27" spans="10:85" s="1" customFormat="1" ht="30" customHeight="1">
      <c r="J27" s="619"/>
      <c r="K27" s="598">
        <v>20715</v>
      </c>
      <c r="L27" s="330" t="s">
        <v>654</v>
      </c>
      <c r="M27" s="330" t="s">
        <v>773</v>
      </c>
      <c r="N27" s="604">
        <v>0.82499999999999996</v>
      </c>
      <c r="O27" s="606">
        <v>0.63461538461538503</v>
      </c>
      <c r="P27" s="513"/>
      <c r="Q27" s="513"/>
      <c r="R27" s="333" t="str">
        <f t="shared" si="12"/>
        <v>Sen Meta</v>
      </c>
      <c r="S27" s="333" t="str">
        <f t="shared" si="9"/>
        <v>Sen Meta</v>
      </c>
      <c r="U27" s="613"/>
      <c r="V27" s="607">
        <v>21080</v>
      </c>
      <c r="W27" s="607" t="s">
        <v>576</v>
      </c>
      <c r="X27" s="330" t="s">
        <v>773</v>
      </c>
      <c r="Y27" s="609">
        <v>0.71428571428571397</v>
      </c>
      <c r="Z27" s="606">
        <v>0.55555555555555602</v>
      </c>
      <c r="AA27" s="516"/>
      <c r="AB27" s="516"/>
      <c r="AC27" s="333" t="str">
        <f t="shared" si="1"/>
        <v>Sen Meta</v>
      </c>
      <c r="AD27" s="333" t="str">
        <f t="shared" si="1"/>
        <v>Sen Meta</v>
      </c>
      <c r="AF27" s="619"/>
      <c r="AG27" s="607">
        <v>22966</v>
      </c>
      <c r="AH27" s="607" t="s">
        <v>565</v>
      </c>
      <c r="AI27" s="330" t="s">
        <v>773</v>
      </c>
      <c r="AJ27" s="680">
        <v>1</v>
      </c>
      <c r="AK27" s="680">
        <v>0.61538461538461497</v>
      </c>
      <c r="AL27" s="516"/>
      <c r="AM27" s="516"/>
      <c r="AN27" s="333" t="str">
        <f t="shared" si="2"/>
        <v>Sen Meta</v>
      </c>
      <c r="AO27" s="333" t="str">
        <f t="shared" si="2"/>
        <v>Sen Meta</v>
      </c>
      <c r="BA27" s="682"/>
      <c r="BB27" s="690"/>
      <c r="BC27" s="691">
        <v>28198</v>
      </c>
      <c r="BD27" s="681" t="s">
        <v>584</v>
      </c>
      <c r="BE27" s="598" t="s">
        <v>773</v>
      </c>
      <c r="BF27" s="606">
        <v>1</v>
      </c>
      <c r="BG27" s="606">
        <v>0.41666666666666702</v>
      </c>
      <c r="BH27" s="513"/>
      <c r="BI27" s="513"/>
      <c r="BJ27" s="333" t="str">
        <f t="shared" si="4"/>
        <v>Sen Meta</v>
      </c>
      <c r="BK27" s="333" t="str">
        <f t="shared" si="4"/>
        <v>Sen Meta</v>
      </c>
      <c r="BM27" s="619"/>
      <c r="BN27" s="607">
        <v>28198</v>
      </c>
      <c r="BO27" s="607" t="s">
        <v>584</v>
      </c>
      <c r="BP27" s="330" t="s">
        <v>773</v>
      </c>
      <c r="BQ27" s="606">
        <v>1</v>
      </c>
      <c r="BR27" s="606">
        <v>1</v>
      </c>
      <c r="BS27" s="513"/>
      <c r="BT27" s="513"/>
      <c r="BU27" s="333" t="str">
        <f t="shared" si="5"/>
        <v>Sen Meta</v>
      </c>
      <c r="BV27" s="333" t="str">
        <f t="shared" si="5"/>
        <v>Sen Meta</v>
      </c>
      <c r="BX27" s="704"/>
      <c r="BY27" s="707"/>
      <c r="BZ27" s="707"/>
      <c r="CA27" s="707"/>
      <c r="CB27" s="708"/>
      <c r="CC27" s="708"/>
      <c r="CD27" s="699"/>
      <c r="CE27" s="699"/>
      <c r="CF27" s="700"/>
      <c r="CG27" s="700"/>
    </row>
    <row r="28" spans="10:85" s="1" customFormat="1" ht="30" customHeight="1">
      <c r="J28" s="619"/>
      <c r="K28" s="598">
        <v>20716</v>
      </c>
      <c r="L28" s="330" t="s">
        <v>657</v>
      </c>
      <c r="M28" s="330" t="s">
        <v>773</v>
      </c>
      <c r="N28" s="604">
        <v>1</v>
      </c>
      <c r="O28" s="606">
        <v>0.57142857142857095</v>
      </c>
      <c r="P28" s="513"/>
      <c r="Q28" s="513"/>
      <c r="R28" s="333" t="str">
        <f t="shared" si="12"/>
        <v>Sen Meta</v>
      </c>
      <c r="S28" s="333" t="str">
        <f t="shared" si="9"/>
        <v>Sen Meta</v>
      </c>
      <c r="U28" s="613"/>
      <c r="V28" s="607">
        <v>21081</v>
      </c>
      <c r="W28" s="607" t="s">
        <v>582</v>
      </c>
      <c r="X28" s="330" t="s">
        <v>773</v>
      </c>
      <c r="Y28" s="609">
        <v>0.625</v>
      </c>
      <c r="Z28" s="606">
        <v>0.5</v>
      </c>
      <c r="AA28" s="516"/>
      <c r="AB28" s="516"/>
      <c r="AC28" s="333" t="str">
        <f t="shared" si="1"/>
        <v>Sen Meta</v>
      </c>
      <c r="AD28" s="333" t="str">
        <f t="shared" si="1"/>
        <v>Sen Meta</v>
      </c>
      <c r="AF28" s="619"/>
      <c r="AG28" s="607">
        <v>22967</v>
      </c>
      <c r="AH28" s="607" t="s">
        <v>571</v>
      </c>
      <c r="AI28" s="330" t="s">
        <v>773</v>
      </c>
      <c r="AJ28" s="680">
        <v>0.66666666666666696</v>
      </c>
      <c r="AK28" s="680">
        <v>0.38095238095238099</v>
      </c>
      <c r="AL28" s="516"/>
      <c r="AM28" s="516"/>
      <c r="AN28" s="333" t="str">
        <f t="shared" si="2"/>
        <v>Sen Meta</v>
      </c>
      <c r="AO28" s="333" t="str">
        <f t="shared" si="2"/>
        <v>Sen Meta</v>
      </c>
      <c r="BM28" s="695"/>
      <c r="BN28" s="697"/>
      <c r="BO28" s="697"/>
      <c r="BP28" s="697"/>
      <c r="BQ28" s="698"/>
      <c r="BR28" s="698"/>
      <c r="BS28" s="699"/>
      <c r="BT28" s="699"/>
      <c r="BU28" s="700"/>
      <c r="BV28" s="700"/>
      <c r="BW28" s="682"/>
      <c r="BX28" s="706"/>
      <c r="BY28" s="707"/>
      <c r="BZ28" s="707"/>
      <c r="CA28" s="707"/>
      <c r="CB28" s="708"/>
      <c r="CC28" s="708"/>
      <c r="CD28" s="699"/>
      <c r="CE28" s="699"/>
      <c r="CF28" s="700"/>
      <c r="CG28" s="700"/>
    </row>
    <row r="29" spans="10:85" s="1" customFormat="1" ht="30" customHeight="1">
      <c r="J29" s="619"/>
      <c r="K29" s="598">
        <v>20717</v>
      </c>
      <c r="L29" s="330" t="s">
        <v>660</v>
      </c>
      <c r="M29" s="330" t="s">
        <v>773</v>
      </c>
      <c r="N29" s="604">
        <v>0.8</v>
      </c>
      <c r="O29" s="606">
        <v>0.66666666666666696</v>
      </c>
      <c r="P29" s="513"/>
      <c r="Q29" s="513"/>
      <c r="R29" s="333" t="str">
        <f t="shared" si="12"/>
        <v>Sen Meta</v>
      </c>
      <c r="S29" s="333" t="str">
        <f t="shared" si="9"/>
        <v>Sen Meta</v>
      </c>
      <c r="U29" s="613"/>
      <c r="V29" s="607">
        <v>21083</v>
      </c>
      <c r="W29" s="607" t="s">
        <v>588</v>
      </c>
      <c r="X29" s="330" t="s">
        <v>773</v>
      </c>
      <c r="Y29" s="609">
        <v>1</v>
      </c>
      <c r="Z29" s="606">
        <v>0.5</v>
      </c>
      <c r="AA29" s="516"/>
      <c r="AB29" s="516"/>
      <c r="AC29" s="333" t="str">
        <f t="shared" si="1"/>
        <v>Sen Meta</v>
      </c>
      <c r="AD29" s="333" t="str">
        <f t="shared" si="1"/>
        <v>Sen Meta</v>
      </c>
      <c r="AF29" s="619"/>
      <c r="AG29" s="607">
        <v>22968</v>
      </c>
      <c r="AH29" s="607" t="s">
        <v>577</v>
      </c>
      <c r="AI29" s="330" t="s">
        <v>773</v>
      </c>
      <c r="AJ29" s="680">
        <v>0.92857142857142905</v>
      </c>
      <c r="AK29" s="680">
        <v>0.8125</v>
      </c>
      <c r="AL29" s="516"/>
      <c r="AM29" s="516"/>
      <c r="AN29" s="333" t="str">
        <f t="shared" si="2"/>
        <v>Sen Meta</v>
      </c>
      <c r="AO29" s="333" t="str">
        <f t="shared" si="2"/>
        <v>Sen Meta</v>
      </c>
      <c r="BM29" s="695"/>
      <c r="BN29" s="697"/>
      <c r="BO29" s="697"/>
      <c r="BP29" s="697"/>
      <c r="BQ29" s="698"/>
      <c r="BR29" s="698"/>
      <c r="BS29" s="699"/>
      <c r="BT29" s="699"/>
      <c r="BU29" s="700"/>
      <c r="BV29" s="700"/>
      <c r="BW29" s="682"/>
      <c r="BY29" s="682"/>
      <c r="BZ29" s="682"/>
      <c r="CA29" s="682"/>
      <c r="CB29" s="682"/>
      <c r="CC29" s="682"/>
      <c r="CD29" s="682"/>
      <c r="CE29" s="682"/>
      <c r="CF29" s="682"/>
      <c r="CG29" s="682"/>
    </row>
    <row r="30" spans="10:85" s="1" customFormat="1" ht="30" customHeight="1">
      <c r="J30" s="619"/>
      <c r="K30" s="598">
        <v>20718</v>
      </c>
      <c r="L30" s="330" t="s">
        <v>663</v>
      </c>
      <c r="M30" s="330" t="s">
        <v>773</v>
      </c>
      <c r="N30" s="604">
        <v>0.69767441860465096</v>
      </c>
      <c r="O30" s="606">
        <v>0.6</v>
      </c>
      <c r="P30" s="513"/>
      <c r="Q30" s="513"/>
      <c r="R30" s="333" t="str">
        <f t="shared" si="12"/>
        <v>Sen Meta</v>
      </c>
      <c r="S30" s="333" t="str">
        <f t="shared" si="9"/>
        <v>Sen Meta</v>
      </c>
      <c r="U30" s="613"/>
      <c r="V30" s="607">
        <v>21084</v>
      </c>
      <c r="W30" s="607" t="s">
        <v>592</v>
      </c>
      <c r="X30" s="330" t="s">
        <v>773</v>
      </c>
      <c r="Y30" s="609">
        <v>1</v>
      </c>
      <c r="Z30" s="606">
        <v>1</v>
      </c>
      <c r="AA30" s="516"/>
      <c r="AB30" s="516"/>
      <c r="AC30" s="333" t="str">
        <f t="shared" si="1"/>
        <v>Sen Meta</v>
      </c>
      <c r="AD30" s="333" t="str">
        <f t="shared" si="1"/>
        <v>Sen Meta</v>
      </c>
      <c r="AF30" s="619"/>
      <c r="AG30" s="607">
        <v>22970</v>
      </c>
      <c r="AH30" s="607" t="s">
        <v>589</v>
      </c>
      <c r="AI30" s="330" t="s">
        <v>773</v>
      </c>
      <c r="AJ30" s="680">
        <v>1</v>
      </c>
      <c r="AK30" s="680">
        <v>0.5</v>
      </c>
      <c r="AL30" s="516"/>
      <c r="AM30" s="516"/>
      <c r="AN30" s="333" t="str">
        <f t="shared" si="2"/>
        <v>Sen Meta</v>
      </c>
      <c r="AO30" s="333" t="str">
        <f t="shared" si="2"/>
        <v>Sen Meta</v>
      </c>
      <c r="BM30" s="695"/>
      <c r="BN30" s="697"/>
      <c r="BO30" s="697"/>
      <c r="BP30" s="697"/>
      <c r="BQ30" s="698"/>
      <c r="BR30" s="698"/>
      <c r="BS30" s="699"/>
      <c r="BT30" s="699"/>
      <c r="BU30" s="700"/>
      <c r="BV30" s="700"/>
      <c r="BW30" s="682"/>
    </row>
    <row r="31" spans="10:85" s="1" customFormat="1" ht="30" customHeight="1">
      <c r="J31" s="619"/>
      <c r="K31" s="598">
        <v>20719</v>
      </c>
      <c r="L31" s="330" t="s">
        <v>666</v>
      </c>
      <c r="M31" s="330" t="s">
        <v>773</v>
      </c>
      <c r="N31" s="604">
        <v>0.88372093023255804</v>
      </c>
      <c r="O31" s="606">
        <v>0.76</v>
      </c>
      <c r="P31" s="513"/>
      <c r="Q31" s="513"/>
      <c r="R31" s="333" t="str">
        <f t="shared" si="12"/>
        <v>Sen Meta</v>
      </c>
      <c r="S31" s="333" t="str">
        <f t="shared" si="9"/>
        <v>Sen Meta</v>
      </c>
      <c r="U31" s="613"/>
      <c r="V31" s="607">
        <v>21086</v>
      </c>
      <c r="W31" s="607" t="s">
        <v>596</v>
      </c>
      <c r="X31" s="330" t="s">
        <v>773</v>
      </c>
      <c r="Y31" s="609">
        <v>1</v>
      </c>
      <c r="Z31" s="606">
        <v>0.71428571428571397</v>
      </c>
      <c r="AA31" s="516"/>
      <c r="AB31" s="516"/>
      <c r="AC31" s="333" t="str">
        <f t="shared" si="1"/>
        <v>Sen Meta</v>
      </c>
      <c r="AD31" s="333" t="str">
        <f t="shared" si="1"/>
        <v>Sen Meta</v>
      </c>
      <c r="AF31" s="619"/>
      <c r="AG31" s="607">
        <v>22971</v>
      </c>
      <c r="AH31" s="607" t="s">
        <v>593</v>
      </c>
      <c r="AI31" s="330" t="s">
        <v>773</v>
      </c>
      <c r="AJ31" s="680">
        <v>1</v>
      </c>
      <c r="AK31" s="680">
        <v>0.83333333333333304</v>
      </c>
      <c r="AL31" s="516"/>
      <c r="AM31" s="516"/>
      <c r="AN31" s="333" t="str">
        <f t="shared" si="2"/>
        <v>Sen Meta</v>
      </c>
      <c r="AO31" s="333" t="str">
        <f t="shared" si="2"/>
        <v>Sen Meta</v>
      </c>
      <c r="BM31" s="695"/>
      <c r="BN31" s="697"/>
      <c r="BO31" s="697"/>
      <c r="BP31" s="697"/>
      <c r="BQ31" s="698"/>
      <c r="BR31" s="698"/>
      <c r="BS31" s="699"/>
      <c r="BT31" s="699"/>
      <c r="BU31" s="700"/>
      <c r="BV31" s="700"/>
      <c r="BW31" s="682"/>
    </row>
    <row r="32" spans="10:85" s="1" customFormat="1" ht="30" customHeight="1">
      <c r="J32" s="619"/>
      <c r="K32" s="598">
        <v>20720</v>
      </c>
      <c r="L32" s="330" t="s">
        <v>669</v>
      </c>
      <c r="M32" s="330" t="s">
        <v>773</v>
      </c>
      <c r="N32" s="604">
        <v>0.94736842105263197</v>
      </c>
      <c r="O32" s="606">
        <v>0.69230769230769196</v>
      </c>
      <c r="P32" s="513"/>
      <c r="Q32" s="513"/>
      <c r="R32" s="333" t="str">
        <f t="shared" si="12"/>
        <v>Sen Meta</v>
      </c>
      <c r="S32" s="333" t="str">
        <f t="shared" si="9"/>
        <v>Sen Meta</v>
      </c>
      <c r="U32" s="613"/>
      <c r="V32" s="607">
        <v>21090</v>
      </c>
      <c r="W32" s="607" t="s">
        <v>718</v>
      </c>
      <c r="X32" s="330" t="s">
        <v>773</v>
      </c>
      <c r="Y32" s="609">
        <v>0</v>
      </c>
      <c r="Z32" s="606">
        <v>0</v>
      </c>
      <c r="AA32" s="516"/>
      <c r="AB32" s="516"/>
      <c r="AC32" s="333" t="str">
        <f t="shared" si="1"/>
        <v>Sen Meta</v>
      </c>
      <c r="AD32" s="333" t="str">
        <f t="shared" si="1"/>
        <v>Sen Meta</v>
      </c>
      <c r="AF32" s="619"/>
      <c r="AG32" s="607">
        <v>22972</v>
      </c>
      <c r="AH32" s="607" t="s">
        <v>597</v>
      </c>
      <c r="AI32" s="330" t="s">
        <v>773</v>
      </c>
      <c r="AJ32" s="680">
        <v>1</v>
      </c>
      <c r="AK32" s="680">
        <v>0.83333333333333304</v>
      </c>
      <c r="AL32" s="516"/>
      <c r="AM32" s="516"/>
      <c r="AN32" s="333" t="str">
        <f t="shared" si="2"/>
        <v>Sen Meta</v>
      </c>
      <c r="AO32" s="333" t="str">
        <f t="shared" si="2"/>
        <v>Sen Meta</v>
      </c>
      <c r="BM32" s="695"/>
      <c r="BN32" s="697"/>
      <c r="BO32" s="697"/>
      <c r="BP32" s="697"/>
      <c r="BQ32" s="698"/>
      <c r="BR32" s="698"/>
      <c r="BS32" s="699"/>
      <c r="BT32" s="699"/>
      <c r="BU32" s="700"/>
      <c r="BV32" s="700"/>
      <c r="BW32" s="682"/>
    </row>
    <row r="33" spans="10:75" s="1" customFormat="1" ht="30" customHeight="1">
      <c r="J33" s="619"/>
      <c r="K33" s="598">
        <v>20721</v>
      </c>
      <c r="L33" s="330" t="s">
        <v>672</v>
      </c>
      <c r="M33" s="330" t="s">
        <v>773</v>
      </c>
      <c r="N33" s="604">
        <v>0.75</v>
      </c>
      <c r="O33" s="606">
        <v>0.42857142857142899</v>
      </c>
      <c r="P33" s="513"/>
      <c r="Q33" s="513"/>
      <c r="R33" s="333" t="str">
        <f t="shared" si="12"/>
        <v>Sen Meta</v>
      </c>
      <c r="S33" s="333" t="str">
        <f t="shared" si="9"/>
        <v>Sen Meta</v>
      </c>
      <c r="U33" s="613"/>
      <c r="V33" s="607">
        <v>21092</v>
      </c>
      <c r="W33" s="607" t="s">
        <v>600</v>
      </c>
      <c r="X33" s="330" t="s">
        <v>773</v>
      </c>
      <c r="Y33" s="609">
        <v>1</v>
      </c>
      <c r="Z33" s="606">
        <v>1</v>
      </c>
      <c r="AA33" s="516"/>
      <c r="AB33" s="516"/>
      <c r="AC33" s="333" t="str">
        <f t="shared" si="1"/>
        <v>Sen Meta</v>
      </c>
      <c r="AD33" s="333" t="str">
        <f t="shared" si="1"/>
        <v>Sen Meta</v>
      </c>
      <c r="AF33" s="619"/>
      <c r="AG33" s="607">
        <v>22974</v>
      </c>
      <c r="AH33" s="607" t="s">
        <v>601</v>
      </c>
      <c r="AI33" s="330" t="s">
        <v>773</v>
      </c>
      <c r="AJ33" s="680">
        <v>1</v>
      </c>
      <c r="AK33" s="680">
        <v>0.66666666666666696</v>
      </c>
      <c r="AL33" s="516"/>
      <c r="AM33" s="516"/>
      <c r="AN33" s="333" t="str">
        <f t="shared" si="2"/>
        <v>Sen Meta</v>
      </c>
      <c r="AO33" s="333" t="str">
        <f t="shared" si="2"/>
        <v>Sen Meta</v>
      </c>
      <c r="BM33" s="695"/>
      <c r="BN33" s="697"/>
      <c r="BO33" s="697"/>
      <c r="BP33" s="697"/>
      <c r="BQ33" s="698"/>
      <c r="BR33" s="698"/>
      <c r="BS33" s="699"/>
      <c r="BT33" s="699"/>
      <c r="BU33" s="700"/>
      <c r="BV33" s="700"/>
      <c r="BW33" s="682"/>
    </row>
    <row r="34" spans="10:75" s="1" customFormat="1" ht="30" customHeight="1">
      <c r="J34" s="619"/>
      <c r="K34" s="598">
        <v>20722</v>
      </c>
      <c r="L34" s="330" t="s">
        <v>675</v>
      </c>
      <c r="M34" s="330" t="s">
        <v>773</v>
      </c>
      <c r="N34" s="604">
        <v>1</v>
      </c>
      <c r="O34" s="606">
        <v>0.5</v>
      </c>
      <c r="P34" s="513"/>
      <c r="Q34" s="513"/>
      <c r="R34" s="333" t="str">
        <f t="shared" si="12"/>
        <v>Sen Meta</v>
      </c>
      <c r="S34" s="333" t="str">
        <f t="shared" si="9"/>
        <v>Sen Meta</v>
      </c>
      <c r="U34" s="613"/>
      <c r="V34" s="607">
        <v>21094</v>
      </c>
      <c r="W34" s="607" t="s">
        <v>604</v>
      </c>
      <c r="X34" s="330" t="s">
        <v>773</v>
      </c>
      <c r="Y34" s="609">
        <v>0.66666666666666696</v>
      </c>
      <c r="Z34" s="606">
        <v>0.54545454545454497</v>
      </c>
      <c r="AA34" s="516"/>
      <c r="AB34" s="516"/>
      <c r="AC34" s="333" t="str">
        <f t="shared" si="1"/>
        <v>Sen Meta</v>
      </c>
      <c r="AD34" s="333" t="str">
        <f t="shared" si="1"/>
        <v>Sen Meta</v>
      </c>
      <c r="AF34" s="619"/>
      <c r="AG34" s="607">
        <v>22975</v>
      </c>
      <c r="AH34" s="607" t="s">
        <v>844</v>
      </c>
      <c r="AI34" s="330" t="s">
        <v>773</v>
      </c>
      <c r="AJ34" s="680">
        <v>0.33333333333333298</v>
      </c>
      <c r="AK34" s="680">
        <v>0.2</v>
      </c>
      <c r="AL34" s="516"/>
      <c r="AM34" s="516"/>
      <c r="AN34" s="333" t="str">
        <f t="shared" si="2"/>
        <v>Sen Meta</v>
      </c>
      <c r="AO34" s="333" t="str">
        <f t="shared" si="2"/>
        <v>Sen Meta</v>
      </c>
      <c r="BM34" s="695"/>
      <c r="BN34" s="697"/>
      <c r="BO34" s="697"/>
      <c r="BP34" s="697"/>
      <c r="BQ34" s="701"/>
      <c r="BR34" s="701"/>
      <c r="BS34" s="699"/>
      <c r="BT34" s="699"/>
      <c r="BU34" s="700"/>
      <c r="BV34" s="700"/>
      <c r="BW34" s="682"/>
    </row>
    <row r="35" spans="10:75" s="1" customFormat="1" ht="30" customHeight="1">
      <c r="J35" s="619"/>
      <c r="K35" s="598">
        <v>20723</v>
      </c>
      <c r="L35" s="330" t="s">
        <v>678</v>
      </c>
      <c r="M35" s="330" t="s">
        <v>773</v>
      </c>
      <c r="N35" s="604">
        <v>0.59090909090909105</v>
      </c>
      <c r="O35" s="606">
        <v>0.46428571428571402</v>
      </c>
      <c r="P35" s="513"/>
      <c r="Q35" s="513"/>
      <c r="R35" s="333" t="str">
        <f t="shared" si="12"/>
        <v>Sen Meta</v>
      </c>
      <c r="S35" s="333" t="str">
        <f t="shared" si="9"/>
        <v>Sen Meta</v>
      </c>
      <c r="U35" s="613"/>
      <c r="V35" s="607">
        <v>21095</v>
      </c>
      <c r="W35" s="607" t="s">
        <v>608</v>
      </c>
      <c r="X35" s="330" t="s">
        <v>773</v>
      </c>
      <c r="Y35" s="609">
        <v>0.46666666666666701</v>
      </c>
      <c r="Z35" s="606">
        <v>0.4375</v>
      </c>
      <c r="AA35" s="516"/>
      <c r="AB35" s="516"/>
      <c r="AC35" s="333" t="str">
        <f t="shared" si="1"/>
        <v>Sen Meta</v>
      </c>
      <c r="AD35" s="333" t="str">
        <f t="shared" si="1"/>
        <v>Sen Meta</v>
      </c>
      <c r="AF35" s="619"/>
      <c r="AG35" s="607">
        <v>22976</v>
      </c>
      <c r="AH35" s="607" t="s">
        <v>605</v>
      </c>
      <c r="AI35" s="330" t="s">
        <v>773</v>
      </c>
      <c r="AJ35" s="680">
        <v>1</v>
      </c>
      <c r="AK35" s="680">
        <v>1</v>
      </c>
      <c r="AL35" s="516"/>
      <c r="AM35" s="516"/>
      <c r="AN35" s="333" t="str">
        <f t="shared" si="2"/>
        <v>Sen Meta</v>
      </c>
      <c r="AO35" s="333" t="str">
        <f t="shared" si="2"/>
        <v>Sen Meta</v>
      </c>
      <c r="BM35" s="695"/>
      <c r="BN35" s="697"/>
      <c r="BO35" s="697"/>
      <c r="BP35" s="697"/>
      <c r="BQ35" s="701"/>
      <c r="BR35" s="701"/>
      <c r="BS35" s="699"/>
      <c r="BT35" s="699"/>
      <c r="BU35" s="700"/>
      <c r="BV35" s="700"/>
      <c r="BW35" s="682"/>
    </row>
    <row r="36" spans="10:75" s="1" customFormat="1" ht="30" customHeight="1">
      <c r="J36" s="619"/>
      <c r="K36" s="598">
        <v>20724</v>
      </c>
      <c r="L36" s="330" t="s">
        <v>553</v>
      </c>
      <c r="M36" s="330" t="s">
        <v>773</v>
      </c>
      <c r="N36" s="604">
        <v>0.97368421052631604</v>
      </c>
      <c r="O36" s="606">
        <v>0.84090909090909105</v>
      </c>
      <c r="P36" s="513"/>
      <c r="Q36" s="513"/>
      <c r="R36" s="333" t="str">
        <f t="shared" si="12"/>
        <v>Sen Meta</v>
      </c>
      <c r="S36" s="333" t="str">
        <f t="shared" si="9"/>
        <v>Sen Meta</v>
      </c>
      <c r="U36" s="613"/>
      <c r="V36" s="607">
        <v>21099</v>
      </c>
      <c r="W36" s="607" t="s">
        <v>612</v>
      </c>
      <c r="X36" s="330" t="s">
        <v>773</v>
      </c>
      <c r="Y36" s="609">
        <v>1</v>
      </c>
      <c r="Z36" s="606">
        <v>0.90909090909090895</v>
      </c>
      <c r="AA36" s="516"/>
      <c r="AB36" s="516"/>
      <c r="AC36" s="333" t="str">
        <f t="shared" si="1"/>
        <v>Sen Meta</v>
      </c>
      <c r="AD36" s="333" t="str">
        <f t="shared" si="1"/>
        <v>Sen Meta</v>
      </c>
      <c r="AF36" s="619"/>
      <c r="AG36" s="607">
        <v>22978</v>
      </c>
      <c r="AH36" s="607" t="s">
        <v>613</v>
      </c>
      <c r="AI36" s="330" t="s">
        <v>773</v>
      </c>
      <c r="AJ36" s="680"/>
      <c r="AK36" s="680">
        <v>0</v>
      </c>
      <c r="AL36" s="516"/>
      <c r="AM36" s="516"/>
      <c r="AN36" s="333" t="str">
        <f t="shared" si="2"/>
        <v>----</v>
      </c>
      <c r="AO36" s="333" t="str">
        <f t="shared" si="2"/>
        <v>Sen Meta</v>
      </c>
      <c r="BM36" s="696"/>
      <c r="BN36" s="697"/>
      <c r="BO36" s="697"/>
      <c r="BP36" s="697"/>
      <c r="BQ36" s="701"/>
      <c r="BR36" s="701"/>
      <c r="BS36" s="699"/>
      <c r="BT36" s="699"/>
      <c r="BU36" s="700"/>
      <c r="BV36" s="700"/>
      <c r="BW36" s="682"/>
    </row>
    <row r="37" spans="10:75" s="1" customFormat="1" ht="30" customHeight="1">
      <c r="J37" s="619"/>
      <c r="K37" s="598">
        <v>20725</v>
      </c>
      <c r="L37" s="330" t="s">
        <v>683</v>
      </c>
      <c r="M37" s="330" t="s">
        <v>773</v>
      </c>
      <c r="N37" s="604">
        <v>0.92500000000000004</v>
      </c>
      <c r="O37" s="606">
        <v>0.92500000000000004</v>
      </c>
      <c r="P37" s="513"/>
      <c r="Q37" s="513"/>
      <c r="R37" s="333" t="str">
        <f t="shared" si="12"/>
        <v>Sen Meta</v>
      </c>
      <c r="S37" s="333" t="str">
        <f t="shared" si="9"/>
        <v>Sen Meta</v>
      </c>
      <c r="U37" s="613"/>
      <c r="V37" s="607">
        <v>21101</v>
      </c>
      <c r="W37" s="607" t="s">
        <v>616</v>
      </c>
      <c r="X37" s="330" t="s">
        <v>773</v>
      </c>
      <c r="Y37" s="609">
        <v>1</v>
      </c>
      <c r="Z37" s="606">
        <v>1</v>
      </c>
      <c r="AA37" s="516"/>
      <c r="AB37" s="516"/>
      <c r="AC37" s="333" t="str">
        <f t="shared" si="1"/>
        <v>Sen Meta</v>
      </c>
      <c r="AD37" s="333" t="str">
        <f t="shared" si="1"/>
        <v>Sen Meta</v>
      </c>
      <c r="AF37" s="619"/>
      <c r="AG37" s="607">
        <v>22979</v>
      </c>
      <c r="AH37" s="607" t="s">
        <v>617</v>
      </c>
      <c r="AI37" s="330" t="s">
        <v>773</v>
      </c>
      <c r="AJ37" s="680">
        <v>0.85714285714285698</v>
      </c>
      <c r="AK37" s="680">
        <v>0.75</v>
      </c>
      <c r="AL37" s="516"/>
      <c r="AM37" s="516"/>
      <c r="AN37" s="333" t="str">
        <f t="shared" si="2"/>
        <v>Sen Meta</v>
      </c>
      <c r="AO37" s="333" t="str">
        <f t="shared" si="2"/>
        <v>Sen Meta</v>
      </c>
    </row>
    <row r="38" spans="10:75" s="1" customFormat="1" ht="30" customHeight="1">
      <c r="J38" s="619"/>
      <c r="K38" s="598">
        <v>20726</v>
      </c>
      <c r="L38" s="330" t="s">
        <v>450</v>
      </c>
      <c r="M38" s="330" t="s">
        <v>773</v>
      </c>
      <c r="N38" s="604">
        <v>0.73684210526315796</v>
      </c>
      <c r="O38" s="606">
        <v>0.7</v>
      </c>
      <c r="P38" s="513"/>
      <c r="Q38" s="513"/>
      <c r="R38" s="333" t="str">
        <f t="shared" si="12"/>
        <v>Sen Meta</v>
      </c>
      <c r="S38" s="333" t="str">
        <f t="shared" si="9"/>
        <v>Sen Meta</v>
      </c>
      <c r="U38" s="613"/>
      <c r="V38" s="607">
        <v>21105</v>
      </c>
      <c r="W38" s="607" t="s">
        <v>620</v>
      </c>
      <c r="X38" s="330" t="s">
        <v>773</v>
      </c>
      <c r="Y38" s="609">
        <v>1</v>
      </c>
      <c r="Z38" s="606">
        <v>1</v>
      </c>
      <c r="AA38" s="516"/>
      <c r="AB38" s="516"/>
      <c r="AC38" s="333" t="str">
        <f t="shared" si="1"/>
        <v>Sen Meta</v>
      </c>
      <c r="AD38" s="333" t="str">
        <f t="shared" si="1"/>
        <v>Sen Meta</v>
      </c>
      <c r="AF38" s="619"/>
      <c r="AG38" s="607">
        <v>22980</v>
      </c>
      <c r="AH38" s="607" t="s">
        <v>621</v>
      </c>
      <c r="AI38" s="330" t="s">
        <v>773</v>
      </c>
      <c r="AJ38" s="680">
        <v>1</v>
      </c>
      <c r="AK38" s="680">
        <v>0.66666666666666696</v>
      </c>
      <c r="AL38" s="516"/>
      <c r="AM38" s="516"/>
      <c r="AN38" s="333" t="str">
        <f t="shared" si="2"/>
        <v>Sen Meta</v>
      </c>
      <c r="AO38" s="333" t="str">
        <f t="shared" si="2"/>
        <v>Sen Meta</v>
      </c>
    </row>
    <row r="39" spans="10:75" s="1" customFormat="1" ht="30" customHeight="1">
      <c r="J39" s="619"/>
      <c r="K39" s="598">
        <v>20727</v>
      </c>
      <c r="L39" s="330" t="s">
        <v>459</v>
      </c>
      <c r="M39" s="330" t="s">
        <v>773</v>
      </c>
      <c r="N39" s="604">
        <v>0.75</v>
      </c>
      <c r="O39" s="606">
        <v>0.64285714285714302</v>
      </c>
      <c r="P39" s="513"/>
      <c r="Q39" s="513"/>
      <c r="R39" s="333" t="str">
        <f t="shared" si="12"/>
        <v>Sen Meta</v>
      </c>
      <c r="S39" s="333" t="str">
        <f t="shared" si="9"/>
        <v>Sen Meta</v>
      </c>
      <c r="U39" s="613"/>
      <c r="V39" s="607">
        <v>21107</v>
      </c>
      <c r="W39" s="607" t="s">
        <v>722</v>
      </c>
      <c r="X39" s="330" t="s">
        <v>773</v>
      </c>
      <c r="Y39" s="609">
        <v>1</v>
      </c>
      <c r="Z39" s="606">
        <v>1</v>
      </c>
      <c r="AA39" s="516"/>
      <c r="AB39" s="516"/>
      <c r="AC39" s="333" t="str">
        <f t="shared" si="1"/>
        <v>Sen Meta</v>
      </c>
      <c r="AD39" s="333" t="str">
        <f t="shared" si="1"/>
        <v>Sen Meta</v>
      </c>
      <c r="AF39" s="619"/>
      <c r="AG39" s="607">
        <v>22982</v>
      </c>
      <c r="AH39" s="607" t="s">
        <v>624</v>
      </c>
      <c r="AI39" s="330" t="s">
        <v>773</v>
      </c>
      <c r="AJ39" s="680">
        <v>1</v>
      </c>
      <c r="AK39" s="680">
        <v>0.8</v>
      </c>
      <c r="AL39" s="516"/>
      <c r="AM39" s="516"/>
      <c r="AN39" s="333" t="str">
        <f t="shared" si="2"/>
        <v>Sen Meta</v>
      </c>
      <c r="AO39" s="333" t="str">
        <f t="shared" si="2"/>
        <v>Sen Meta</v>
      </c>
    </row>
    <row r="40" spans="10:75" s="1" customFormat="1" ht="30" customHeight="1">
      <c r="J40" s="619"/>
      <c r="K40" s="598">
        <v>20728</v>
      </c>
      <c r="L40" s="330" t="s">
        <v>690</v>
      </c>
      <c r="M40" s="330" t="s">
        <v>773</v>
      </c>
      <c r="N40" s="604">
        <v>1</v>
      </c>
      <c r="O40" s="606">
        <v>1</v>
      </c>
      <c r="P40" s="513"/>
      <c r="Q40" s="513"/>
      <c r="R40" s="333" t="str">
        <f t="shared" si="12"/>
        <v>Sen Meta</v>
      </c>
      <c r="S40" s="333" t="str">
        <f t="shared" si="9"/>
        <v>Sen Meta</v>
      </c>
      <c r="U40" s="613"/>
      <c r="V40" s="607">
        <v>21111</v>
      </c>
      <c r="W40" s="607" t="s">
        <v>623</v>
      </c>
      <c r="X40" s="330" t="s">
        <v>773</v>
      </c>
      <c r="Y40" s="609">
        <v>1</v>
      </c>
      <c r="Z40" s="606">
        <v>0.875</v>
      </c>
      <c r="AA40" s="516"/>
      <c r="AB40" s="516"/>
      <c r="AC40" s="333" t="str">
        <f t="shared" si="1"/>
        <v>Sen Meta</v>
      </c>
      <c r="AD40" s="333" t="str">
        <f t="shared" si="1"/>
        <v>Sen Meta</v>
      </c>
      <c r="AF40" s="619"/>
      <c r="AG40" s="607">
        <v>22983</v>
      </c>
      <c r="AH40" s="607" t="s">
        <v>845</v>
      </c>
      <c r="AI40" s="330" t="s">
        <v>773</v>
      </c>
      <c r="AJ40" s="680">
        <v>0.33333333333333298</v>
      </c>
      <c r="AK40" s="680">
        <v>0.25</v>
      </c>
      <c r="AL40" s="516"/>
      <c r="AM40" s="516"/>
      <c r="AN40" s="333" t="str">
        <f t="shared" si="2"/>
        <v>Sen Meta</v>
      </c>
      <c r="AO40" s="333" t="str">
        <f t="shared" si="2"/>
        <v>Sen Meta</v>
      </c>
    </row>
    <row r="41" spans="10:75" s="1" customFormat="1" ht="30" customHeight="1">
      <c r="J41" s="619"/>
      <c r="K41" s="598">
        <v>20729</v>
      </c>
      <c r="L41" s="330" t="s">
        <v>441</v>
      </c>
      <c r="M41" s="330" t="s">
        <v>773</v>
      </c>
      <c r="N41" s="604">
        <v>0.55555555555555602</v>
      </c>
      <c r="O41" s="606">
        <v>0.50847457627118597</v>
      </c>
      <c r="P41" s="513"/>
      <c r="Q41" s="513"/>
      <c r="R41" s="333" t="str">
        <f t="shared" si="12"/>
        <v>Sen Meta</v>
      </c>
      <c r="S41" s="333" t="str">
        <f t="shared" si="9"/>
        <v>Sen Meta</v>
      </c>
      <c r="U41" s="613"/>
      <c r="V41" s="607">
        <v>21112</v>
      </c>
      <c r="W41" s="607" t="s">
        <v>626</v>
      </c>
      <c r="X41" s="330" t="s">
        <v>773</v>
      </c>
      <c r="Y41" s="609">
        <v>0.81818181818181801</v>
      </c>
      <c r="Z41" s="606">
        <v>0.81818181818181801</v>
      </c>
      <c r="AA41" s="516"/>
      <c r="AB41" s="516"/>
      <c r="AC41" s="333" t="str">
        <f t="shared" si="1"/>
        <v>Sen Meta</v>
      </c>
      <c r="AD41" s="333" t="str">
        <f t="shared" si="1"/>
        <v>Sen Meta</v>
      </c>
      <c r="AF41" s="619"/>
      <c r="AG41" s="607">
        <v>22984</v>
      </c>
      <c r="AH41" s="607" t="s">
        <v>627</v>
      </c>
      <c r="AI41" s="330" t="s">
        <v>773</v>
      </c>
      <c r="AJ41" s="680">
        <v>1</v>
      </c>
      <c r="AK41" s="680">
        <v>0.83333333333333304</v>
      </c>
      <c r="AL41" s="516"/>
      <c r="AM41" s="516"/>
      <c r="AN41" s="333" t="str">
        <f t="shared" si="2"/>
        <v>Sen Meta</v>
      </c>
      <c r="AO41" s="333" t="str">
        <f t="shared" si="2"/>
        <v>Sen Meta</v>
      </c>
    </row>
    <row r="42" spans="10:75" s="1" customFormat="1" ht="30" customHeight="1">
      <c r="J42" s="620"/>
      <c r="K42" s="598">
        <v>20730</v>
      </c>
      <c r="L42" s="330" t="s">
        <v>694</v>
      </c>
      <c r="M42" s="330" t="s">
        <v>773</v>
      </c>
      <c r="N42" s="604">
        <v>0.71428571428571397</v>
      </c>
      <c r="O42" s="606">
        <v>0.69444444444444398</v>
      </c>
      <c r="P42" s="513"/>
      <c r="Q42" s="513"/>
      <c r="R42" s="333" t="str">
        <f t="shared" si="12"/>
        <v>Sen Meta</v>
      </c>
      <c r="S42" s="333" t="str">
        <f t="shared" si="9"/>
        <v>Sen Meta</v>
      </c>
      <c r="U42" s="613"/>
      <c r="V42" s="607">
        <v>21116</v>
      </c>
      <c r="W42" s="607" t="s">
        <v>629</v>
      </c>
      <c r="X42" s="330" t="s">
        <v>773</v>
      </c>
      <c r="Y42" s="609">
        <v>1</v>
      </c>
      <c r="Z42" s="606">
        <v>0.8</v>
      </c>
      <c r="AA42" s="516"/>
      <c r="AB42" s="516"/>
      <c r="AC42" s="333" t="str">
        <f t="shared" si="1"/>
        <v>Sen Meta</v>
      </c>
      <c r="AD42" s="333" t="str">
        <f t="shared" si="1"/>
        <v>Sen Meta</v>
      </c>
      <c r="AF42" s="619"/>
      <c r="AG42" s="607">
        <v>22985</v>
      </c>
      <c r="AH42" s="607" t="s">
        <v>630</v>
      </c>
      <c r="AI42" s="330" t="s">
        <v>773</v>
      </c>
      <c r="AJ42" s="680">
        <v>0.66666666666666696</v>
      </c>
      <c r="AK42" s="680">
        <v>0.46153846153846201</v>
      </c>
      <c r="AL42" s="516"/>
      <c r="AM42" s="516"/>
      <c r="AN42" s="333" t="str">
        <f t="shared" si="2"/>
        <v>Sen Meta</v>
      </c>
      <c r="AO42" s="333" t="str">
        <f t="shared" si="2"/>
        <v>Sen Meta</v>
      </c>
    </row>
    <row r="43" spans="10:75" s="1" customFormat="1" ht="30" customHeight="1">
      <c r="J43" s="601" t="s">
        <v>424</v>
      </c>
      <c r="K43" s="598">
        <v>20731</v>
      </c>
      <c r="L43" s="330" t="s">
        <v>697</v>
      </c>
      <c r="M43" s="330" t="s">
        <v>773</v>
      </c>
      <c r="N43" s="604">
        <v>0.96551724137931005</v>
      </c>
      <c r="O43" s="606">
        <v>0.96551724137931005</v>
      </c>
      <c r="P43" s="513"/>
      <c r="Q43" s="513"/>
      <c r="R43" s="333" t="str">
        <f t="shared" si="12"/>
        <v>Sen Meta</v>
      </c>
      <c r="S43" s="333" t="str">
        <f t="shared" si="9"/>
        <v>Sen Meta</v>
      </c>
      <c r="U43" s="613"/>
      <c r="V43" s="607">
        <v>21120</v>
      </c>
      <c r="W43" s="607" t="s">
        <v>632</v>
      </c>
      <c r="X43" s="330" t="s">
        <v>773</v>
      </c>
      <c r="Y43" s="609">
        <v>0.9</v>
      </c>
      <c r="Z43" s="606">
        <v>0.75</v>
      </c>
      <c r="AA43" s="516"/>
      <c r="AB43" s="516"/>
      <c r="AC43" s="333" t="str">
        <f t="shared" si="1"/>
        <v>Sen Meta</v>
      </c>
      <c r="AD43" s="333" t="str">
        <f t="shared" si="1"/>
        <v>Sen Meta</v>
      </c>
      <c r="AF43" s="619"/>
      <c r="AG43" s="607">
        <v>22986</v>
      </c>
      <c r="AH43" s="607" t="s">
        <v>633</v>
      </c>
      <c r="AI43" s="330" t="s">
        <v>773</v>
      </c>
      <c r="AJ43" s="680">
        <v>1</v>
      </c>
      <c r="AK43" s="680">
        <v>1</v>
      </c>
      <c r="AL43" s="516"/>
      <c r="AM43" s="516"/>
      <c r="AN43" s="333" t="str">
        <f t="shared" si="2"/>
        <v>Sen Meta</v>
      </c>
      <c r="AO43" s="333" t="str">
        <f t="shared" si="2"/>
        <v>Sen Meta</v>
      </c>
    </row>
    <row r="44" spans="10:75" s="1" customFormat="1" ht="30" customHeight="1">
      <c r="J44" s="601"/>
      <c r="K44" s="598">
        <v>20732</v>
      </c>
      <c r="L44" s="330" t="s">
        <v>477</v>
      </c>
      <c r="M44" s="330" t="s">
        <v>773</v>
      </c>
      <c r="N44" s="604">
        <v>1</v>
      </c>
      <c r="O44" s="606">
        <v>0.875</v>
      </c>
      <c r="P44" s="513"/>
      <c r="Q44" s="513"/>
      <c r="R44" s="333" t="str">
        <f t="shared" si="12"/>
        <v>Sen Meta</v>
      </c>
      <c r="S44" s="333" t="str">
        <f t="shared" si="9"/>
        <v>Sen Meta</v>
      </c>
      <c r="U44" s="613"/>
      <c r="V44" s="607">
        <v>21122</v>
      </c>
      <c r="W44" s="607" t="s">
        <v>635</v>
      </c>
      <c r="X44" s="330" t="s">
        <v>773</v>
      </c>
      <c r="Y44" s="609">
        <v>1</v>
      </c>
      <c r="Z44" s="606">
        <v>0.91666666666666696</v>
      </c>
      <c r="AA44" s="516"/>
      <c r="AB44" s="516"/>
      <c r="AC44" s="333" t="str">
        <f t="shared" si="1"/>
        <v>Sen Meta</v>
      </c>
      <c r="AD44" s="333" t="str">
        <f t="shared" si="1"/>
        <v>Sen Meta</v>
      </c>
      <c r="AF44" s="619"/>
      <c r="AG44" s="607">
        <v>22988</v>
      </c>
      <c r="AH44" s="607" t="s">
        <v>615</v>
      </c>
      <c r="AI44" s="330" t="s">
        <v>773</v>
      </c>
      <c r="AJ44" s="680">
        <v>0.61538461538461497</v>
      </c>
      <c r="AK44" s="680">
        <v>0.42105263157894701</v>
      </c>
      <c r="AL44" s="516"/>
      <c r="AM44" s="516"/>
      <c r="AN44" s="333" t="str">
        <f t="shared" si="2"/>
        <v>Sen Meta</v>
      </c>
      <c r="AO44" s="333" t="str">
        <f t="shared" si="2"/>
        <v>Sen Meta</v>
      </c>
    </row>
    <row r="45" spans="10:75" s="1" customFormat="1" ht="30" customHeight="1">
      <c r="J45" s="601"/>
      <c r="K45" s="598">
        <v>20733</v>
      </c>
      <c r="L45" s="330" t="s">
        <v>486</v>
      </c>
      <c r="M45" s="330" t="s">
        <v>773</v>
      </c>
      <c r="N45" s="604">
        <v>0.64285714285714302</v>
      </c>
      <c r="O45" s="606">
        <v>0.52941176470588203</v>
      </c>
      <c r="P45" s="513"/>
      <c r="Q45" s="513"/>
      <c r="R45" s="333" t="str">
        <f t="shared" si="12"/>
        <v>Sen Meta</v>
      </c>
      <c r="S45" s="333" t="str">
        <f t="shared" si="9"/>
        <v>Sen Meta</v>
      </c>
      <c r="U45" s="613"/>
      <c r="V45" s="607">
        <v>21126</v>
      </c>
      <c r="W45" s="607" t="s">
        <v>637</v>
      </c>
      <c r="X45" s="330" t="s">
        <v>773</v>
      </c>
      <c r="Y45" s="609">
        <v>1</v>
      </c>
      <c r="Z45" s="606">
        <v>1</v>
      </c>
      <c r="AA45" s="516"/>
      <c r="AB45" s="516"/>
      <c r="AC45" s="333" t="str">
        <f t="shared" si="1"/>
        <v>Sen Meta</v>
      </c>
      <c r="AD45" s="333" t="str">
        <f t="shared" si="1"/>
        <v>Sen Meta</v>
      </c>
      <c r="AF45" s="619"/>
      <c r="AG45" s="607">
        <v>22989</v>
      </c>
      <c r="AH45" s="607" t="s">
        <v>638</v>
      </c>
      <c r="AI45" s="330" t="s">
        <v>773</v>
      </c>
      <c r="AJ45" s="680">
        <v>1</v>
      </c>
      <c r="AK45" s="680">
        <v>0.83333333333333304</v>
      </c>
      <c r="AL45" s="516"/>
      <c r="AM45" s="516"/>
      <c r="AN45" s="333" t="str">
        <f t="shared" si="2"/>
        <v>Sen Meta</v>
      </c>
      <c r="AO45" s="333" t="str">
        <f t="shared" si="2"/>
        <v>Sen Meta</v>
      </c>
    </row>
    <row r="46" spans="10:75" s="1" customFormat="1" ht="30" customHeight="1">
      <c r="J46" s="601"/>
      <c r="K46" s="598">
        <v>20734</v>
      </c>
      <c r="L46" s="330" t="s">
        <v>702</v>
      </c>
      <c r="M46" s="330" t="s">
        <v>773</v>
      </c>
      <c r="N46" s="604">
        <v>1</v>
      </c>
      <c r="O46" s="606">
        <v>1</v>
      </c>
      <c r="P46" s="513"/>
      <c r="Q46" s="513"/>
      <c r="R46" s="333" t="str">
        <f t="shared" si="12"/>
        <v>Sen Meta</v>
      </c>
      <c r="S46" s="333" t="str">
        <f t="shared" si="9"/>
        <v>Sen Meta</v>
      </c>
      <c r="U46" s="613"/>
      <c r="V46" s="607">
        <v>21128</v>
      </c>
      <c r="W46" s="607" t="s">
        <v>727</v>
      </c>
      <c r="X46" s="330" t="s">
        <v>773</v>
      </c>
      <c r="Y46" s="609">
        <v>1</v>
      </c>
      <c r="Z46" s="606">
        <v>1</v>
      </c>
      <c r="AA46" s="516"/>
      <c r="AB46" s="516"/>
      <c r="AC46" s="333" t="str">
        <f t="shared" si="1"/>
        <v>Sen Meta</v>
      </c>
      <c r="AD46" s="333" t="str">
        <f t="shared" si="1"/>
        <v>Sen Meta</v>
      </c>
      <c r="AF46" s="619"/>
      <c r="AG46" s="607">
        <v>22990</v>
      </c>
      <c r="AH46" s="607" t="s">
        <v>641</v>
      </c>
      <c r="AI46" s="330" t="s">
        <v>773</v>
      </c>
      <c r="AJ46" s="680">
        <v>1</v>
      </c>
      <c r="AK46" s="680">
        <v>0.94117647058823495</v>
      </c>
      <c r="AL46" s="516"/>
      <c r="AM46" s="516"/>
      <c r="AN46" s="333" t="str">
        <f t="shared" si="2"/>
        <v>Sen Meta</v>
      </c>
      <c r="AO46" s="333" t="str">
        <f t="shared" si="2"/>
        <v>Sen Meta</v>
      </c>
    </row>
    <row r="47" spans="10:75" s="1" customFormat="1" ht="30" customHeight="1">
      <c r="J47" s="601"/>
      <c r="K47" s="598">
        <v>20735</v>
      </c>
      <c r="L47" s="330" t="s">
        <v>557</v>
      </c>
      <c r="M47" s="330" t="s">
        <v>773</v>
      </c>
      <c r="N47" s="604">
        <v>1</v>
      </c>
      <c r="O47" s="606">
        <v>1</v>
      </c>
      <c r="P47" s="513"/>
      <c r="Q47" s="513"/>
      <c r="R47" s="333" t="str">
        <f t="shared" si="12"/>
        <v>Sen Meta</v>
      </c>
      <c r="S47" s="333" t="str">
        <f t="shared" si="9"/>
        <v>Sen Meta</v>
      </c>
      <c r="U47" s="613"/>
      <c r="V47" s="607">
        <v>21132</v>
      </c>
      <c r="W47" s="607" t="s">
        <v>640</v>
      </c>
      <c r="X47" s="330" t="s">
        <v>773</v>
      </c>
      <c r="Y47" s="609">
        <v>1</v>
      </c>
      <c r="Z47" s="606">
        <v>0.875</v>
      </c>
      <c r="AA47" s="516"/>
      <c r="AB47" s="516"/>
      <c r="AC47" s="333" t="str">
        <f t="shared" si="1"/>
        <v>Sen Meta</v>
      </c>
      <c r="AD47" s="333" t="str">
        <f t="shared" si="1"/>
        <v>Sen Meta</v>
      </c>
      <c r="AF47" s="619"/>
      <c r="AG47" s="607">
        <v>22991</v>
      </c>
      <c r="AH47" s="607" t="s">
        <v>644</v>
      </c>
      <c r="AI47" s="330" t="s">
        <v>773</v>
      </c>
      <c r="AJ47" s="680">
        <v>1</v>
      </c>
      <c r="AK47" s="680">
        <v>1</v>
      </c>
      <c r="AL47" s="516"/>
      <c r="AM47" s="516"/>
      <c r="AN47" s="333" t="str">
        <f t="shared" si="2"/>
        <v>Sen Meta</v>
      </c>
      <c r="AO47" s="333" t="str">
        <f t="shared" si="2"/>
        <v>Sen Meta</v>
      </c>
    </row>
    <row r="48" spans="10:75" s="1" customFormat="1" ht="30" customHeight="1">
      <c r="J48" s="601"/>
      <c r="K48" s="598">
        <v>20736</v>
      </c>
      <c r="L48" s="330" t="s">
        <v>563</v>
      </c>
      <c r="M48" s="330" t="s">
        <v>773</v>
      </c>
      <c r="N48" s="604">
        <v>1</v>
      </c>
      <c r="O48" s="606">
        <v>0.91666666666666696</v>
      </c>
      <c r="P48" s="513"/>
      <c r="Q48" s="513"/>
      <c r="R48" s="333" t="str">
        <f t="shared" si="12"/>
        <v>Sen Meta</v>
      </c>
      <c r="S48" s="333" t="str">
        <f t="shared" si="9"/>
        <v>Sen Meta</v>
      </c>
      <c r="U48" s="613"/>
      <c r="V48" s="607">
        <v>21133</v>
      </c>
      <c r="W48" s="607" t="s">
        <v>643</v>
      </c>
      <c r="X48" s="330" t="s">
        <v>773</v>
      </c>
      <c r="Y48" s="609">
        <v>1</v>
      </c>
      <c r="Z48" s="606">
        <v>1</v>
      </c>
      <c r="AA48" s="516"/>
      <c r="AB48" s="516"/>
      <c r="AC48" s="333" t="str">
        <f t="shared" si="1"/>
        <v>Sen Meta</v>
      </c>
      <c r="AD48" s="333" t="str">
        <f t="shared" si="1"/>
        <v>Sen Meta</v>
      </c>
      <c r="AF48" s="619"/>
      <c r="AG48" s="607">
        <v>22992</v>
      </c>
      <c r="AH48" s="607" t="s">
        <v>647</v>
      </c>
      <c r="AI48" s="330" t="s">
        <v>773</v>
      </c>
      <c r="AJ48" s="680">
        <v>1</v>
      </c>
      <c r="AK48" s="680">
        <v>1</v>
      </c>
      <c r="AL48" s="516"/>
      <c r="AM48" s="516"/>
      <c r="AN48" s="333" t="str">
        <f t="shared" si="2"/>
        <v>Sen Meta</v>
      </c>
      <c r="AO48" s="333" t="str">
        <f t="shared" si="2"/>
        <v>Sen Meta</v>
      </c>
    </row>
    <row r="49" spans="10:41" s="1" customFormat="1" ht="30" customHeight="1">
      <c r="J49" s="601"/>
      <c r="K49" s="598">
        <v>20737</v>
      </c>
      <c r="L49" s="330" t="s">
        <v>587</v>
      </c>
      <c r="M49" s="330" t="s">
        <v>773</v>
      </c>
      <c r="N49" s="604">
        <v>0.85714285714285698</v>
      </c>
      <c r="O49" s="606">
        <v>0.66666666666666696</v>
      </c>
      <c r="P49" s="513"/>
      <c r="Q49" s="513"/>
      <c r="R49" s="333" t="str">
        <f t="shared" si="12"/>
        <v>Sen Meta</v>
      </c>
      <c r="S49" s="333" t="str">
        <f t="shared" ref="S49:S63" si="13">+IF(COUNTA(O49)=0,"----",IF(COUNTA(Q49)=0,"Sen Meta",IF(O49&gt;=Q49,"SI","NON")))</f>
        <v>Sen Meta</v>
      </c>
      <c r="U49" s="613"/>
      <c r="V49" s="607">
        <v>21134</v>
      </c>
      <c r="W49" s="607" t="s">
        <v>646</v>
      </c>
      <c r="X49" s="330" t="s">
        <v>773</v>
      </c>
      <c r="Y49" s="609">
        <v>0.92857142857142905</v>
      </c>
      <c r="Z49" s="606">
        <v>0.86666666666666703</v>
      </c>
      <c r="AA49" s="516"/>
      <c r="AB49" s="516"/>
      <c r="AC49" s="333" t="str">
        <f t="shared" si="1"/>
        <v>Sen Meta</v>
      </c>
      <c r="AD49" s="333" t="str">
        <f t="shared" si="1"/>
        <v>Sen Meta</v>
      </c>
      <c r="AF49" s="619"/>
      <c r="AG49" s="607">
        <v>22993</v>
      </c>
      <c r="AH49" s="607" t="s">
        <v>650</v>
      </c>
      <c r="AI49" s="330" t="s">
        <v>773</v>
      </c>
      <c r="AJ49" s="680">
        <v>1</v>
      </c>
      <c r="AK49" s="680">
        <v>1</v>
      </c>
      <c r="AL49" s="516"/>
      <c r="AM49" s="516"/>
      <c r="AN49" s="333" t="str">
        <f t="shared" si="2"/>
        <v>Sen Meta</v>
      </c>
      <c r="AO49" s="333" t="str">
        <f t="shared" si="2"/>
        <v>Sen Meta</v>
      </c>
    </row>
    <row r="50" spans="10:41" s="1" customFormat="1" ht="30" customHeight="1">
      <c r="J50" s="601"/>
      <c r="K50" s="598">
        <v>20738</v>
      </c>
      <c r="L50" s="330" t="s">
        <v>591</v>
      </c>
      <c r="M50" s="330" t="s">
        <v>773</v>
      </c>
      <c r="N50" s="604">
        <v>0.844444444444445</v>
      </c>
      <c r="O50" s="606">
        <v>0.73076923076923095</v>
      </c>
      <c r="P50" s="513"/>
      <c r="Q50" s="513"/>
      <c r="R50" s="333" t="str">
        <f t="shared" si="12"/>
        <v>Sen Meta</v>
      </c>
      <c r="S50" s="333" t="str">
        <f t="shared" si="13"/>
        <v>Sen Meta</v>
      </c>
      <c r="U50" s="613"/>
      <c r="V50" s="607">
        <v>21138</v>
      </c>
      <c r="W50" s="607" t="s">
        <v>649</v>
      </c>
      <c r="X50" s="330" t="s">
        <v>773</v>
      </c>
      <c r="Y50" s="609">
        <v>0.91666666666666696</v>
      </c>
      <c r="Z50" s="606">
        <v>0.91666666666666696</v>
      </c>
      <c r="AA50" s="516"/>
      <c r="AB50" s="516"/>
      <c r="AC50" s="333" t="str">
        <f t="shared" si="1"/>
        <v>Sen Meta</v>
      </c>
      <c r="AD50" s="333" t="str">
        <f t="shared" si="1"/>
        <v>Sen Meta</v>
      </c>
      <c r="AF50" s="619"/>
      <c r="AG50" s="607">
        <v>22994</v>
      </c>
      <c r="AH50" s="607" t="s">
        <v>653</v>
      </c>
      <c r="AI50" s="330" t="s">
        <v>773</v>
      </c>
      <c r="AJ50" s="680">
        <v>1</v>
      </c>
      <c r="AK50" s="680">
        <v>1</v>
      </c>
      <c r="AL50" s="516"/>
      <c r="AM50" s="516"/>
      <c r="AN50" s="333" t="str">
        <f t="shared" si="2"/>
        <v>Sen Meta</v>
      </c>
      <c r="AO50" s="333" t="str">
        <f t="shared" si="2"/>
        <v>Sen Meta</v>
      </c>
    </row>
    <row r="51" spans="10:41" s="1" customFormat="1" ht="30" customHeight="1">
      <c r="J51" s="601"/>
      <c r="K51" s="598">
        <v>20739</v>
      </c>
      <c r="L51" s="330" t="s">
        <v>615</v>
      </c>
      <c r="M51" s="330" t="s">
        <v>773</v>
      </c>
      <c r="N51" s="604">
        <v>0.73684210526315796</v>
      </c>
      <c r="O51" s="606">
        <v>0.65116279069767502</v>
      </c>
      <c r="P51" s="513"/>
      <c r="Q51" s="513"/>
      <c r="R51" s="333" t="str">
        <f t="shared" si="12"/>
        <v>Sen Meta</v>
      </c>
      <c r="S51" s="333" t="str">
        <f t="shared" si="13"/>
        <v>Sen Meta</v>
      </c>
      <c r="U51" s="613"/>
      <c r="V51" s="607">
        <v>21142</v>
      </c>
      <c r="W51" s="607" t="s">
        <v>652</v>
      </c>
      <c r="X51" s="330" t="s">
        <v>773</v>
      </c>
      <c r="Y51" s="609">
        <v>0.83333333333333304</v>
      </c>
      <c r="Z51" s="606">
        <v>0.66666666666666696</v>
      </c>
      <c r="AA51" s="516"/>
      <c r="AB51" s="516"/>
      <c r="AC51" s="333" t="str">
        <f t="shared" si="1"/>
        <v>Sen Meta</v>
      </c>
      <c r="AD51" s="333" t="str">
        <f t="shared" si="1"/>
        <v>Sen Meta</v>
      </c>
      <c r="AF51" s="619"/>
      <c r="AG51" s="607">
        <v>22995</v>
      </c>
      <c r="AH51" s="607" t="s">
        <v>656</v>
      </c>
      <c r="AI51" s="330" t="s">
        <v>773</v>
      </c>
      <c r="AJ51" s="680">
        <v>1</v>
      </c>
      <c r="AK51" s="680">
        <v>1</v>
      </c>
      <c r="AL51" s="516"/>
      <c r="AM51" s="516"/>
      <c r="AN51" s="333" t="str">
        <f t="shared" si="2"/>
        <v>Sen Meta</v>
      </c>
      <c r="AO51" s="333" t="str">
        <f t="shared" si="2"/>
        <v>Sen Meta</v>
      </c>
    </row>
    <row r="52" spans="10:41" s="1" customFormat="1" ht="30" customHeight="1">
      <c r="J52" s="601"/>
      <c r="K52" s="598">
        <v>20740</v>
      </c>
      <c r="L52" s="330" t="s">
        <v>507</v>
      </c>
      <c r="M52" s="330" t="s">
        <v>773</v>
      </c>
      <c r="N52" s="604">
        <v>0.952380952380952</v>
      </c>
      <c r="O52" s="606">
        <v>0.93023255813953498</v>
      </c>
      <c r="P52" s="513"/>
      <c r="Q52" s="513"/>
      <c r="R52" s="333" t="str">
        <f t="shared" si="12"/>
        <v>Sen Meta</v>
      </c>
      <c r="S52" s="333" t="str">
        <f t="shared" si="13"/>
        <v>Sen Meta</v>
      </c>
      <c r="U52" s="613"/>
      <c r="V52" s="607">
        <v>21146</v>
      </c>
      <c r="W52" s="607" t="s">
        <v>655</v>
      </c>
      <c r="X52" s="330" t="s">
        <v>773</v>
      </c>
      <c r="Y52" s="609">
        <v>1</v>
      </c>
      <c r="Z52" s="606">
        <v>1</v>
      </c>
      <c r="AA52" s="516"/>
      <c r="AB52" s="516"/>
      <c r="AC52" s="333" t="str">
        <f t="shared" si="1"/>
        <v>Sen Meta</v>
      </c>
      <c r="AD52" s="333" t="str">
        <f t="shared" si="1"/>
        <v>Sen Meta</v>
      </c>
      <c r="AF52" s="619"/>
      <c r="AG52" s="607">
        <v>22996</v>
      </c>
      <c r="AH52" s="607" t="s">
        <v>659</v>
      </c>
      <c r="AI52" s="330" t="s">
        <v>773</v>
      </c>
      <c r="AJ52" s="680">
        <v>1</v>
      </c>
      <c r="AK52" s="680">
        <v>1</v>
      </c>
      <c r="AL52" s="516"/>
      <c r="AM52" s="516"/>
      <c r="AN52" s="333" t="str">
        <f t="shared" si="2"/>
        <v>Sen Meta</v>
      </c>
      <c r="AO52" s="333" t="str">
        <f t="shared" si="2"/>
        <v>Sen Meta</v>
      </c>
    </row>
    <row r="53" spans="10:41" s="1" customFormat="1" ht="30" customHeight="1">
      <c r="J53" s="601"/>
      <c r="K53" s="598">
        <v>20741</v>
      </c>
      <c r="L53" s="330" t="s">
        <v>539</v>
      </c>
      <c r="M53" s="330" t="s">
        <v>773</v>
      </c>
      <c r="N53" s="604">
        <v>0.73684210526315796</v>
      </c>
      <c r="O53" s="606">
        <v>0.63636363636363602</v>
      </c>
      <c r="P53" s="513"/>
      <c r="Q53" s="513"/>
      <c r="R53" s="333" t="str">
        <f t="shared" si="12"/>
        <v>Sen Meta</v>
      </c>
      <c r="S53" s="333" t="str">
        <f t="shared" si="13"/>
        <v>Sen Meta</v>
      </c>
      <c r="U53" s="613"/>
      <c r="V53" s="607">
        <v>21150</v>
      </c>
      <c r="W53" s="607" t="s">
        <v>658</v>
      </c>
      <c r="X53" s="330" t="s">
        <v>773</v>
      </c>
      <c r="Y53" s="609">
        <v>1</v>
      </c>
      <c r="Z53" s="606">
        <v>1</v>
      </c>
      <c r="AA53" s="516"/>
      <c r="AB53" s="516"/>
      <c r="AC53" s="333" t="str">
        <f t="shared" si="1"/>
        <v>Sen Meta</v>
      </c>
      <c r="AD53" s="333" t="str">
        <f t="shared" si="1"/>
        <v>Sen Meta</v>
      </c>
      <c r="AF53" s="619"/>
      <c r="AG53" s="607">
        <v>22997</v>
      </c>
      <c r="AH53" s="607" t="s">
        <v>662</v>
      </c>
      <c r="AI53" s="330" t="s">
        <v>773</v>
      </c>
      <c r="AJ53" s="680">
        <v>1</v>
      </c>
      <c r="AK53" s="680">
        <v>1</v>
      </c>
      <c r="AL53" s="516"/>
      <c r="AM53" s="516"/>
      <c r="AN53" s="333" t="str">
        <f t="shared" si="2"/>
        <v>Sen Meta</v>
      </c>
      <c r="AO53" s="333" t="str">
        <f t="shared" si="2"/>
        <v>Sen Meta</v>
      </c>
    </row>
    <row r="54" spans="10:41" s="1" customFormat="1" ht="30" customHeight="1">
      <c r="J54" s="601"/>
      <c r="K54" s="598">
        <v>20742</v>
      </c>
      <c r="L54" s="330" t="s">
        <v>545</v>
      </c>
      <c r="M54" s="330" t="s">
        <v>773</v>
      </c>
      <c r="N54" s="604">
        <v>0.85714285714285698</v>
      </c>
      <c r="O54" s="606">
        <v>0.66666666666666696</v>
      </c>
      <c r="P54" s="513"/>
      <c r="Q54" s="513"/>
      <c r="R54" s="333" t="str">
        <f t="shared" si="12"/>
        <v>Sen Meta</v>
      </c>
      <c r="S54" s="333" t="str">
        <f t="shared" si="13"/>
        <v>Sen Meta</v>
      </c>
      <c r="U54" s="613"/>
      <c r="V54" s="607">
        <v>21159</v>
      </c>
      <c r="W54" s="607" t="s">
        <v>664</v>
      </c>
      <c r="X54" s="330" t="s">
        <v>773</v>
      </c>
      <c r="Y54" s="609">
        <v>1</v>
      </c>
      <c r="Z54" s="606">
        <v>1</v>
      </c>
      <c r="AA54" s="516"/>
      <c r="AB54" s="516"/>
      <c r="AC54" s="333" t="str">
        <f t="shared" si="1"/>
        <v>Sen Meta</v>
      </c>
      <c r="AD54" s="333" t="str">
        <f t="shared" si="1"/>
        <v>Sen Meta</v>
      </c>
      <c r="AF54" s="619"/>
      <c r="AG54" s="607">
        <v>22998</v>
      </c>
      <c r="AH54" s="607" t="s">
        <v>665</v>
      </c>
      <c r="AI54" s="330" t="s">
        <v>773</v>
      </c>
      <c r="AJ54" s="680">
        <v>1</v>
      </c>
      <c r="AK54" s="680">
        <v>0.83333333333333304</v>
      </c>
      <c r="AL54" s="516"/>
      <c r="AM54" s="516"/>
      <c r="AN54" s="333" t="str">
        <f t="shared" si="2"/>
        <v>Sen Meta</v>
      </c>
      <c r="AO54" s="333" t="str">
        <f t="shared" si="2"/>
        <v>Sen Meta</v>
      </c>
    </row>
    <row r="55" spans="10:41" s="1" customFormat="1" ht="30" customHeight="1">
      <c r="J55" s="601"/>
      <c r="K55" s="598">
        <v>20743</v>
      </c>
      <c r="L55" s="330" t="s">
        <v>706</v>
      </c>
      <c r="M55" s="330" t="s">
        <v>773</v>
      </c>
      <c r="N55" s="604">
        <v>0.66666666666666696</v>
      </c>
      <c r="O55" s="606">
        <v>0.66666666666666696</v>
      </c>
      <c r="P55" s="513"/>
      <c r="Q55" s="513"/>
      <c r="R55" s="333" t="str">
        <f t="shared" si="12"/>
        <v>Sen Meta</v>
      </c>
      <c r="S55" s="333" t="str">
        <f t="shared" si="13"/>
        <v>Sen Meta</v>
      </c>
      <c r="U55" s="613"/>
      <c r="V55" s="607">
        <v>21163</v>
      </c>
      <c r="W55" s="607" t="s">
        <v>667</v>
      </c>
      <c r="X55" s="330" t="s">
        <v>773</v>
      </c>
      <c r="Y55" s="609">
        <v>1</v>
      </c>
      <c r="Z55" s="606">
        <v>0.85714285714285698</v>
      </c>
      <c r="AA55" s="516"/>
      <c r="AB55" s="516"/>
      <c r="AC55" s="333" t="str">
        <f t="shared" si="1"/>
        <v>Sen Meta</v>
      </c>
      <c r="AD55" s="333" t="str">
        <f t="shared" si="1"/>
        <v>Sen Meta</v>
      </c>
      <c r="AF55" s="619"/>
      <c r="AG55" s="607">
        <v>22999</v>
      </c>
      <c r="AH55" s="607" t="s">
        <v>668</v>
      </c>
      <c r="AI55" s="330" t="s">
        <v>773</v>
      </c>
      <c r="AJ55" s="680">
        <v>0.84615384615384603</v>
      </c>
      <c r="AK55" s="680">
        <v>0.84615384615384603</v>
      </c>
      <c r="AL55" s="516"/>
      <c r="AM55" s="516"/>
      <c r="AN55" s="333" t="str">
        <f t="shared" si="2"/>
        <v>Sen Meta</v>
      </c>
      <c r="AO55" s="333" t="str">
        <f t="shared" si="2"/>
        <v>Sen Meta</v>
      </c>
    </row>
    <row r="56" spans="10:41" s="1" customFormat="1" ht="30" customHeight="1">
      <c r="J56" s="601"/>
      <c r="K56" s="598">
        <v>20744</v>
      </c>
      <c r="L56" s="330" t="s">
        <v>468</v>
      </c>
      <c r="M56" s="330" t="s">
        <v>773</v>
      </c>
      <c r="N56" s="604">
        <v>0.92857142857142905</v>
      </c>
      <c r="O56" s="606">
        <v>0.83870967741935498</v>
      </c>
      <c r="P56" s="513"/>
      <c r="Q56" s="513"/>
      <c r="R56" s="333" t="str">
        <f t="shared" si="12"/>
        <v>Sen Meta</v>
      </c>
      <c r="S56" s="333" t="str">
        <f t="shared" si="13"/>
        <v>Sen Meta</v>
      </c>
      <c r="U56" s="613"/>
      <c r="V56" s="607">
        <v>21167</v>
      </c>
      <c r="W56" s="607" t="s">
        <v>670</v>
      </c>
      <c r="X56" s="330" t="s">
        <v>773</v>
      </c>
      <c r="Y56" s="609">
        <v>0.85714285714285698</v>
      </c>
      <c r="Z56" s="606">
        <v>0.75</v>
      </c>
      <c r="AA56" s="516"/>
      <c r="AB56" s="516"/>
      <c r="AC56" s="333" t="str">
        <f t="shared" si="1"/>
        <v>Sen Meta</v>
      </c>
      <c r="AD56" s="333" t="str">
        <f t="shared" si="1"/>
        <v>Sen Meta</v>
      </c>
      <c r="AF56" s="619"/>
      <c r="AG56" s="607">
        <v>23000</v>
      </c>
      <c r="AH56" s="607" t="s">
        <v>671</v>
      </c>
      <c r="AI56" s="330" t="s">
        <v>773</v>
      </c>
      <c r="AJ56" s="680">
        <v>0.92857142857142905</v>
      </c>
      <c r="AK56" s="680">
        <v>0.92857142857142905</v>
      </c>
      <c r="AL56" s="516"/>
      <c r="AM56" s="516"/>
      <c r="AN56" s="333" t="str">
        <f t="shared" si="2"/>
        <v>Sen Meta</v>
      </c>
      <c r="AO56" s="333" t="str">
        <f t="shared" si="2"/>
        <v>Sen Meta</v>
      </c>
    </row>
    <row r="57" spans="10:41" s="1" customFormat="1" ht="30" customHeight="1">
      <c r="J57" s="601"/>
      <c r="K57" s="598">
        <v>20745</v>
      </c>
      <c r="L57" s="330" t="s">
        <v>709</v>
      </c>
      <c r="M57" s="330" t="s">
        <v>773</v>
      </c>
      <c r="N57" s="604">
        <v>0.92592592592592604</v>
      </c>
      <c r="O57" s="606">
        <v>0.83333333333333304</v>
      </c>
      <c r="P57" s="513"/>
      <c r="Q57" s="513"/>
      <c r="R57" s="333" t="str">
        <f t="shared" si="12"/>
        <v>Sen Meta</v>
      </c>
      <c r="S57" s="333" t="str">
        <f t="shared" si="13"/>
        <v>Sen Meta</v>
      </c>
      <c r="U57" s="613"/>
      <c r="V57" s="607">
        <v>21171</v>
      </c>
      <c r="W57" s="607" t="s">
        <v>673</v>
      </c>
      <c r="X57" s="330" t="s">
        <v>773</v>
      </c>
      <c r="Y57" s="609">
        <v>1</v>
      </c>
      <c r="Z57" s="606">
        <v>0.85714285714285698</v>
      </c>
      <c r="AA57" s="516"/>
      <c r="AB57" s="516"/>
      <c r="AC57" s="333" t="str">
        <f t="shared" si="1"/>
        <v>Sen Meta</v>
      </c>
      <c r="AD57" s="333" t="str">
        <f t="shared" si="1"/>
        <v>Sen Meta</v>
      </c>
      <c r="AF57" s="619"/>
      <c r="AG57" s="607">
        <v>23001</v>
      </c>
      <c r="AH57" s="607" t="s">
        <v>674</v>
      </c>
      <c r="AI57" s="330" t="s">
        <v>773</v>
      </c>
      <c r="AJ57" s="680">
        <v>0.91666666666666696</v>
      </c>
      <c r="AK57" s="680">
        <v>0.91666666666666696</v>
      </c>
      <c r="AL57" s="516"/>
      <c r="AM57" s="516"/>
      <c r="AN57" s="333" t="str">
        <f t="shared" si="2"/>
        <v>Sen Meta</v>
      </c>
      <c r="AO57" s="333" t="str">
        <f t="shared" si="2"/>
        <v>Sen Meta</v>
      </c>
    </row>
    <row r="58" spans="10:41" s="1" customFormat="1" ht="30" customHeight="1">
      <c r="J58" s="601"/>
      <c r="K58" s="598">
        <v>20746</v>
      </c>
      <c r="L58" s="330" t="s">
        <v>514</v>
      </c>
      <c r="M58" s="330" t="s">
        <v>773</v>
      </c>
      <c r="N58" s="604">
        <v>1</v>
      </c>
      <c r="O58" s="606">
        <v>0.57142857142857095</v>
      </c>
      <c r="P58" s="513"/>
      <c r="Q58" s="513"/>
      <c r="R58" s="333" t="str">
        <f t="shared" si="12"/>
        <v>Sen Meta</v>
      </c>
      <c r="S58" s="333" t="str">
        <f t="shared" si="13"/>
        <v>Sen Meta</v>
      </c>
      <c r="U58" s="613"/>
      <c r="V58" s="607">
        <v>21172</v>
      </c>
      <c r="W58" s="607" t="s">
        <v>738</v>
      </c>
      <c r="X58" s="330" t="s">
        <v>773</v>
      </c>
      <c r="Y58" s="609">
        <v>1</v>
      </c>
      <c r="Z58" s="606">
        <v>0.75</v>
      </c>
      <c r="AA58" s="516"/>
      <c r="AB58" s="516"/>
      <c r="AC58" s="333" t="str">
        <f t="shared" si="1"/>
        <v>Sen Meta</v>
      </c>
      <c r="AD58" s="333" t="str">
        <f t="shared" si="1"/>
        <v>Sen Meta</v>
      </c>
      <c r="AF58" s="619"/>
      <c r="AG58" s="607">
        <v>23002</v>
      </c>
      <c r="AH58" s="607" t="s">
        <v>677</v>
      </c>
      <c r="AI58" s="330" t="s">
        <v>773</v>
      </c>
      <c r="AJ58" s="680">
        <v>1</v>
      </c>
      <c r="AK58" s="680">
        <v>1</v>
      </c>
      <c r="AL58" s="516"/>
      <c r="AM58" s="516"/>
      <c r="AN58" s="333" t="str">
        <f t="shared" si="2"/>
        <v>Sen Meta</v>
      </c>
      <c r="AO58" s="333" t="str">
        <f t="shared" si="2"/>
        <v>Sen Meta</v>
      </c>
    </row>
    <row r="59" spans="10:41" s="1" customFormat="1" ht="30" customHeight="1">
      <c r="J59" s="601"/>
      <c r="K59" s="598">
        <v>20747</v>
      </c>
      <c r="L59" s="330" t="s">
        <v>710</v>
      </c>
      <c r="M59" s="330" t="s">
        <v>773</v>
      </c>
      <c r="N59" s="604">
        <v>1</v>
      </c>
      <c r="O59" s="606">
        <v>0.8</v>
      </c>
      <c r="P59" s="513"/>
      <c r="Q59" s="513"/>
      <c r="R59" s="333" t="str">
        <f t="shared" si="12"/>
        <v>Sen Meta</v>
      </c>
      <c r="S59" s="333" t="str">
        <f t="shared" si="13"/>
        <v>Sen Meta</v>
      </c>
      <c r="U59" s="613"/>
      <c r="V59" s="607">
        <v>21173</v>
      </c>
      <c r="W59" s="607" t="s">
        <v>676</v>
      </c>
      <c r="X59" s="330" t="s">
        <v>773</v>
      </c>
      <c r="Y59" s="609">
        <v>1</v>
      </c>
      <c r="Z59" s="606">
        <v>0.85714285714285698</v>
      </c>
      <c r="AA59" s="516"/>
      <c r="AB59" s="516"/>
      <c r="AC59" s="333" t="str">
        <f t="shared" si="1"/>
        <v>Sen Meta</v>
      </c>
      <c r="AD59" s="333" t="str">
        <f t="shared" si="1"/>
        <v>Sen Meta</v>
      </c>
      <c r="AF59" s="619"/>
      <c r="AG59" s="607">
        <v>23003</v>
      </c>
      <c r="AH59" s="607" t="s">
        <v>680</v>
      </c>
      <c r="AI59" s="330" t="s">
        <v>773</v>
      </c>
      <c r="AJ59" s="680">
        <v>1</v>
      </c>
      <c r="AK59" s="680">
        <v>1</v>
      </c>
      <c r="AL59" s="516"/>
      <c r="AM59" s="516"/>
      <c r="AN59" s="333" t="str">
        <f t="shared" si="2"/>
        <v>Sen Meta</v>
      </c>
      <c r="AO59" s="333" t="str">
        <f t="shared" si="2"/>
        <v>Sen Meta</v>
      </c>
    </row>
    <row r="60" spans="10:41" s="1" customFormat="1" ht="30" customHeight="1">
      <c r="J60" s="601"/>
      <c r="K60" s="598">
        <v>20748</v>
      </c>
      <c r="L60" s="330" t="s">
        <v>712</v>
      </c>
      <c r="M60" s="330" t="s">
        <v>773</v>
      </c>
      <c r="N60" s="604">
        <v>0.91666666666666696</v>
      </c>
      <c r="O60" s="606">
        <v>0.78571428571428603</v>
      </c>
      <c r="P60" s="513"/>
      <c r="Q60" s="513"/>
      <c r="R60" s="333" t="str">
        <f t="shared" si="12"/>
        <v>Sen Meta</v>
      </c>
      <c r="S60" s="333" t="str">
        <f t="shared" si="13"/>
        <v>Sen Meta</v>
      </c>
      <c r="U60" s="613"/>
      <c r="V60" s="607">
        <v>21182</v>
      </c>
      <c r="W60" s="607" t="s">
        <v>840</v>
      </c>
      <c r="X60" s="330" t="s">
        <v>773</v>
      </c>
      <c r="Y60" s="609">
        <v>1</v>
      </c>
      <c r="Z60" s="606">
        <v>1</v>
      </c>
      <c r="AA60" s="516"/>
      <c r="AB60" s="516"/>
      <c r="AC60" s="333" t="str">
        <f t="shared" si="1"/>
        <v>Sen Meta</v>
      </c>
      <c r="AD60" s="333" t="str">
        <f t="shared" si="1"/>
        <v>Sen Meta</v>
      </c>
      <c r="AF60" s="619"/>
      <c r="AG60" s="607">
        <v>23004</v>
      </c>
      <c r="AH60" s="607" t="s">
        <v>682</v>
      </c>
      <c r="AI60" s="330" t="s">
        <v>773</v>
      </c>
      <c r="AJ60" s="680">
        <v>0.9</v>
      </c>
      <c r="AK60" s="680">
        <v>0.81818181818181801</v>
      </c>
      <c r="AL60" s="516"/>
      <c r="AM60" s="516"/>
      <c r="AN60" s="333" t="str">
        <f t="shared" si="2"/>
        <v>Sen Meta</v>
      </c>
      <c r="AO60" s="333" t="str">
        <f t="shared" si="2"/>
        <v>Sen Meta</v>
      </c>
    </row>
    <row r="61" spans="10:41" s="1" customFormat="1" ht="30" customHeight="1">
      <c r="J61" s="601"/>
      <c r="K61" s="598">
        <v>20749</v>
      </c>
      <c r="L61" s="330" t="s">
        <v>533</v>
      </c>
      <c r="M61" s="330" t="s">
        <v>773</v>
      </c>
      <c r="N61" s="604">
        <v>0.59523809523809501</v>
      </c>
      <c r="O61" s="606">
        <v>0.51020408163265296</v>
      </c>
      <c r="P61" s="513"/>
      <c r="Q61" s="513"/>
      <c r="R61" s="333" t="str">
        <f t="shared" si="12"/>
        <v>Sen Meta</v>
      </c>
      <c r="S61" s="333" t="str">
        <f t="shared" si="13"/>
        <v>Sen Meta</v>
      </c>
      <c r="U61" s="613"/>
      <c r="V61" s="607">
        <v>21190</v>
      </c>
      <c r="W61" s="607" t="s">
        <v>684</v>
      </c>
      <c r="X61" s="330" t="s">
        <v>773</v>
      </c>
      <c r="Y61" s="609">
        <v>1</v>
      </c>
      <c r="Z61" s="606">
        <v>1</v>
      </c>
      <c r="AA61" s="516"/>
      <c r="AB61" s="516"/>
      <c r="AC61" s="333" t="str">
        <f t="shared" si="1"/>
        <v>Sen Meta</v>
      </c>
      <c r="AD61" s="333" t="str">
        <f t="shared" si="1"/>
        <v>Sen Meta</v>
      </c>
      <c r="AF61" s="619"/>
      <c r="AG61" s="607">
        <v>23005</v>
      </c>
      <c r="AH61" s="607" t="s">
        <v>685</v>
      </c>
      <c r="AI61" s="330" t="s">
        <v>773</v>
      </c>
      <c r="AJ61" s="680">
        <v>1</v>
      </c>
      <c r="AK61" s="680">
        <v>1</v>
      </c>
      <c r="AL61" s="516"/>
      <c r="AM61" s="516"/>
      <c r="AN61" s="333" t="str">
        <f t="shared" si="2"/>
        <v>Sen Meta</v>
      </c>
      <c r="AO61" s="333" t="str">
        <f t="shared" si="2"/>
        <v>Sen Meta</v>
      </c>
    </row>
    <row r="62" spans="10:41" s="1" customFormat="1" ht="30" customHeight="1">
      <c r="J62" s="601"/>
      <c r="K62" s="598">
        <v>20750</v>
      </c>
      <c r="L62" s="330" t="s">
        <v>713</v>
      </c>
      <c r="M62" s="330" t="s">
        <v>773</v>
      </c>
      <c r="N62" s="604">
        <v>0.931034482758621</v>
      </c>
      <c r="O62" s="606">
        <v>0.77142857142857202</v>
      </c>
      <c r="P62" s="513"/>
      <c r="Q62" s="513"/>
      <c r="R62" s="333" t="str">
        <f>+IF(COUNTA(#REF!)=0,"----",IF(COUNTA(P62)=0,"Sen Meta",IF(#REF!&gt;=P62,"SI","NON")))</f>
        <v>Sen Meta</v>
      </c>
      <c r="S62" s="333" t="str">
        <f t="shared" si="13"/>
        <v>Sen Meta</v>
      </c>
      <c r="U62" s="613"/>
      <c r="V62" s="607">
        <v>21197</v>
      </c>
      <c r="W62" s="607" t="s">
        <v>686</v>
      </c>
      <c r="X62" s="330" t="s">
        <v>773</v>
      </c>
      <c r="Y62" s="609">
        <v>1</v>
      </c>
      <c r="Z62" s="606">
        <v>1</v>
      </c>
      <c r="AA62" s="516"/>
      <c r="AB62" s="516"/>
      <c r="AC62" s="333" t="str">
        <f t="shared" si="1"/>
        <v>Sen Meta</v>
      </c>
      <c r="AD62" s="333" t="str">
        <f t="shared" si="1"/>
        <v>Sen Meta</v>
      </c>
      <c r="AF62" s="619"/>
      <c r="AG62" s="607">
        <v>23006</v>
      </c>
      <c r="AH62" s="607" t="s">
        <v>687</v>
      </c>
      <c r="AI62" s="330" t="s">
        <v>773</v>
      </c>
      <c r="AJ62" s="680">
        <v>1</v>
      </c>
      <c r="AK62" s="680">
        <v>1</v>
      </c>
      <c r="AL62" s="516"/>
      <c r="AM62" s="516"/>
      <c r="AN62" s="333" t="str">
        <f t="shared" si="2"/>
        <v>Sen Meta</v>
      </c>
      <c r="AO62" s="333" t="str">
        <f t="shared" si="2"/>
        <v>Sen Meta</v>
      </c>
    </row>
    <row r="63" spans="10:41" s="1" customFormat="1" ht="30" customHeight="1">
      <c r="J63" s="601"/>
      <c r="K63" s="598">
        <v>20751</v>
      </c>
      <c r="L63" s="330" t="s">
        <v>715</v>
      </c>
      <c r="M63" s="330" t="s">
        <v>773</v>
      </c>
      <c r="N63" s="604">
        <v>0.71875</v>
      </c>
      <c r="O63" s="606">
        <v>0.57499999999999996</v>
      </c>
      <c r="P63" s="513"/>
      <c r="Q63" s="513"/>
      <c r="R63" s="333" t="str">
        <f>+IF(COUNTA(#REF!)=0,"----",IF(COUNTA(P63)=0,"Sen Meta",IF(#REF!&gt;=P63,"SI","NON")))</f>
        <v>Sen Meta</v>
      </c>
      <c r="S63" s="333" t="str">
        <f t="shared" si="13"/>
        <v>Sen Meta</v>
      </c>
      <c r="U63" s="613"/>
      <c r="V63" s="607">
        <v>21198</v>
      </c>
      <c r="W63" s="607" t="s">
        <v>688</v>
      </c>
      <c r="X63" s="330" t="s">
        <v>773</v>
      </c>
      <c r="Y63" s="609">
        <v>1</v>
      </c>
      <c r="Z63" s="606">
        <v>1</v>
      </c>
      <c r="AA63" s="516"/>
      <c r="AB63" s="516"/>
      <c r="AC63" s="333" t="str">
        <f t="shared" si="1"/>
        <v>Sen Meta</v>
      </c>
      <c r="AD63" s="333" t="str">
        <f t="shared" si="1"/>
        <v>Sen Meta</v>
      </c>
      <c r="AF63" s="619"/>
      <c r="AG63" s="607">
        <v>23007</v>
      </c>
      <c r="AH63" s="607" t="s">
        <v>846</v>
      </c>
      <c r="AI63" s="330" t="s">
        <v>773</v>
      </c>
      <c r="AJ63" s="680">
        <v>1</v>
      </c>
      <c r="AK63" s="680">
        <v>1</v>
      </c>
      <c r="AL63" s="516"/>
      <c r="AM63" s="516"/>
      <c r="AN63" s="333" t="str">
        <f t="shared" si="2"/>
        <v>Sen Meta</v>
      </c>
      <c r="AO63" s="333" t="str">
        <f t="shared" si="2"/>
        <v>Sen Meta</v>
      </c>
    </row>
    <row r="64" spans="10:41" s="1" customFormat="1" ht="30" customHeight="1">
      <c r="J64" s="601"/>
      <c r="K64" s="599">
        <v>20752</v>
      </c>
      <c r="L64" s="595" t="s">
        <v>569</v>
      </c>
      <c r="M64" s="330" t="s">
        <v>773</v>
      </c>
      <c r="N64" s="604">
        <v>1</v>
      </c>
      <c r="O64" s="606">
        <v>0.72727272727272696</v>
      </c>
      <c r="P64" s="603"/>
      <c r="Q64" s="603"/>
      <c r="R64" s="333" t="str">
        <f>+IF(COUNTA(#REF!)=0,"----",IF(COUNTA(P64)=0,"Sen Meta",IF(#REF!&gt;=P64,"SI","NON")))</f>
        <v>Sen Meta</v>
      </c>
      <c r="S64" s="333" t="str">
        <f t="shared" ref="S64:S81" si="14">+IF(COUNTA(O64)=0,"----",IF(COUNTA(Q64)=0,"Sen Meta",IF(O64&gt;=Q64,"SI","NON")))</f>
        <v>Sen Meta</v>
      </c>
      <c r="U64" s="613"/>
      <c r="V64" s="607">
        <v>21199</v>
      </c>
      <c r="W64" s="607" t="s">
        <v>636</v>
      </c>
      <c r="X64" s="330" t="s">
        <v>773</v>
      </c>
      <c r="Y64" s="609">
        <v>1</v>
      </c>
      <c r="Z64" s="606">
        <v>0.4</v>
      </c>
      <c r="AA64" s="516"/>
      <c r="AB64" s="516"/>
      <c r="AC64" s="333" t="str">
        <f t="shared" si="1"/>
        <v>Sen Meta</v>
      </c>
      <c r="AD64" s="333" t="str">
        <f t="shared" si="1"/>
        <v>Sen Meta</v>
      </c>
      <c r="AF64" s="619"/>
      <c r="AG64" s="607">
        <v>23008</v>
      </c>
      <c r="AH64" s="607" t="s">
        <v>847</v>
      </c>
      <c r="AI64" s="330" t="s">
        <v>773</v>
      </c>
      <c r="AJ64" s="680">
        <v>1</v>
      </c>
      <c r="AK64" s="680">
        <v>1</v>
      </c>
      <c r="AL64" s="516"/>
      <c r="AM64" s="516"/>
      <c r="AN64" s="333" t="str">
        <f t="shared" si="2"/>
        <v>Sen Meta</v>
      </c>
      <c r="AO64" s="333" t="str">
        <f t="shared" si="2"/>
        <v>Sen Meta</v>
      </c>
    </row>
    <row r="65" spans="10:41" s="1" customFormat="1" ht="30" customHeight="1">
      <c r="J65" s="601"/>
      <c r="K65" s="599">
        <v>20753</v>
      </c>
      <c r="L65" s="595" t="s">
        <v>575</v>
      </c>
      <c r="M65" s="330" t="s">
        <v>773</v>
      </c>
      <c r="N65" s="604">
        <v>0.9375</v>
      </c>
      <c r="O65" s="606">
        <v>0.88235294117647101</v>
      </c>
      <c r="P65" s="603"/>
      <c r="Q65" s="603"/>
      <c r="R65" s="333" t="str">
        <f>+IF(COUNTA(#REF!)=0,"----",IF(COUNTA(P65)=0,"Sen Meta",IF(#REF!&gt;=P65,"SI","NON")))</f>
        <v>Sen Meta</v>
      </c>
      <c r="S65" s="333" t="str">
        <f t="shared" si="14"/>
        <v>Sen Meta</v>
      </c>
      <c r="U65" s="613" t="s">
        <v>692</v>
      </c>
      <c r="V65" s="607">
        <v>21046</v>
      </c>
      <c r="W65" s="607" t="s">
        <v>428</v>
      </c>
      <c r="X65" s="330" t="s">
        <v>773</v>
      </c>
      <c r="Y65" s="609">
        <v>0.98387096774193605</v>
      </c>
      <c r="Z65" s="606">
        <v>0.92424242424242398</v>
      </c>
      <c r="AA65" s="516"/>
      <c r="AB65" s="516"/>
      <c r="AC65" s="333" t="str">
        <f t="shared" si="1"/>
        <v>Sen Meta</v>
      </c>
      <c r="AD65" s="333" t="str">
        <f t="shared" si="1"/>
        <v>Sen Meta</v>
      </c>
      <c r="AF65" s="619"/>
      <c r="AG65" s="607">
        <v>23009</v>
      </c>
      <c r="AH65" s="607" t="s">
        <v>848</v>
      </c>
      <c r="AI65" s="330" t="s">
        <v>773</v>
      </c>
      <c r="AJ65" s="680">
        <v>1</v>
      </c>
      <c r="AK65" s="680">
        <v>1</v>
      </c>
      <c r="AL65" s="516"/>
      <c r="AM65" s="516"/>
      <c r="AN65" s="333" t="str">
        <f t="shared" si="2"/>
        <v>Sen Meta</v>
      </c>
      <c r="AO65" s="333" t="str">
        <f t="shared" si="2"/>
        <v>Sen Meta</v>
      </c>
    </row>
    <row r="66" spans="10:41" s="1" customFormat="1" ht="30" customHeight="1">
      <c r="J66" s="601"/>
      <c r="K66" s="599">
        <v>20754</v>
      </c>
      <c r="L66" s="595" t="s">
        <v>581</v>
      </c>
      <c r="M66" s="330" t="s">
        <v>773</v>
      </c>
      <c r="N66" s="604">
        <v>1</v>
      </c>
      <c r="O66" s="606">
        <v>0.9</v>
      </c>
      <c r="P66" s="603"/>
      <c r="Q66" s="603"/>
      <c r="R66" s="333" t="str">
        <f>+IF(COUNTA(#REF!)=0,"----",IF(COUNTA(P66)=0,"Sen Meta",IF(#REF!&gt;=P66,"SI","NON")))</f>
        <v>Sen Meta</v>
      </c>
      <c r="S66" s="333" t="str">
        <f t="shared" si="14"/>
        <v>Sen Meta</v>
      </c>
      <c r="U66" s="613"/>
      <c r="V66" s="607">
        <v>21047</v>
      </c>
      <c r="W66" s="607" t="s">
        <v>695</v>
      </c>
      <c r="X66" s="330" t="s">
        <v>773</v>
      </c>
      <c r="Y66" s="609">
        <v>0.69863013698630105</v>
      </c>
      <c r="Z66" s="606">
        <v>0.68918918918918903</v>
      </c>
      <c r="AA66" s="516"/>
      <c r="AB66" s="516"/>
      <c r="AC66" s="333" t="str">
        <f t="shared" si="1"/>
        <v>Sen Meta</v>
      </c>
      <c r="AD66" s="333" t="str">
        <f t="shared" si="1"/>
        <v>Sen Meta</v>
      </c>
      <c r="AF66" s="620"/>
      <c r="AG66" s="607">
        <v>23010</v>
      </c>
      <c r="AH66" s="607" t="s">
        <v>849</v>
      </c>
      <c r="AI66" s="332" t="s">
        <v>773</v>
      </c>
      <c r="AJ66" s="680">
        <v>1</v>
      </c>
      <c r="AK66" s="680">
        <v>1</v>
      </c>
      <c r="AL66" s="518"/>
      <c r="AM66" s="518"/>
      <c r="AN66" s="678" t="str">
        <f t="shared" si="2"/>
        <v>Sen Meta</v>
      </c>
      <c r="AO66" s="678" t="str">
        <f t="shared" si="2"/>
        <v>Sen Meta</v>
      </c>
    </row>
    <row r="67" spans="10:41" s="1" customFormat="1" ht="30" customHeight="1">
      <c r="J67" s="601"/>
      <c r="K67" s="599">
        <v>20755</v>
      </c>
      <c r="L67" s="595" t="s">
        <v>551</v>
      </c>
      <c r="M67" s="330" t="s">
        <v>773</v>
      </c>
      <c r="N67" s="604">
        <v>0.89473684210526305</v>
      </c>
      <c r="O67" s="606">
        <v>0.85</v>
      </c>
      <c r="P67" s="596"/>
      <c r="Q67" s="596"/>
      <c r="R67" s="333" t="str">
        <f>+IF(COUNTA(#REF!)=0,"----",IF(COUNTA(P67)=0,"Sen Meta",IF(#REF!&gt;=P67,"SI","NON")))</f>
        <v>Sen Meta</v>
      </c>
      <c r="S67" s="333" t="str">
        <f t="shared" si="14"/>
        <v>Sen Meta</v>
      </c>
      <c r="U67" s="613"/>
      <c r="V67" s="607">
        <v>21050</v>
      </c>
      <c r="W67" s="607" t="s">
        <v>698</v>
      </c>
      <c r="X67" s="330" t="s">
        <v>773</v>
      </c>
      <c r="Y67" s="609">
        <v>0.93333333333333302</v>
      </c>
      <c r="Z67" s="606">
        <v>0.84848484848484895</v>
      </c>
      <c r="AA67" s="516"/>
      <c r="AB67" s="516"/>
      <c r="AC67" s="333" t="str">
        <f t="shared" si="1"/>
        <v>Sen Meta</v>
      </c>
      <c r="AD67" s="333" t="str">
        <f t="shared" si="1"/>
        <v>Sen Meta</v>
      </c>
      <c r="AF67" s="683"/>
      <c r="AG67" s="681">
        <v>23011</v>
      </c>
      <c r="AH67" s="607" t="s">
        <v>850</v>
      </c>
      <c r="AI67" s="679"/>
      <c r="AJ67" s="680">
        <v>1</v>
      </c>
      <c r="AK67" s="680">
        <v>1</v>
      </c>
      <c r="AL67" s="679"/>
      <c r="AM67" s="679"/>
      <c r="AN67" s="679"/>
      <c r="AO67" s="679"/>
    </row>
    <row r="68" spans="10:41" s="1" customFormat="1" ht="30" customHeight="1">
      <c r="J68" s="601"/>
      <c r="K68" s="599">
        <v>20756</v>
      </c>
      <c r="L68" s="595" t="s">
        <v>838</v>
      </c>
      <c r="M68" s="330" t="s">
        <v>773</v>
      </c>
      <c r="N68" s="604">
        <v>0.63414634146341498</v>
      </c>
      <c r="O68" s="606">
        <v>0.57777777777777795</v>
      </c>
      <c r="P68" s="596"/>
      <c r="Q68" s="596"/>
      <c r="R68" s="333" t="str">
        <f>+IF(COUNTA(#REF!)=0,"----",IF(COUNTA(P68)=0,"Sen Meta",IF(#REF!&gt;=P68,"SI","NON")))</f>
        <v>Sen Meta</v>
      </c>
      <c r="S68" s="333" t="str">
        <f t="shared" si="14"/>
        <v>Sen Meta</v>
      </c>
      <c r="U68" s="613"/>
      <c r="V68" s="607">
        <v>21051</v>
      </c>
      <c r="W68" s="607" t="s">
        <v>460</v>
      </c>
      <c r="X68" s="330" t="s">
        <v>773</v>
      </c>
      <c r="Y68" s="609">
        <v>0.89473684210526305</v>
      </c>
      <c r="Z68" s="606">
        <v>0.85</v>
      </c>
      <c r="AA68" s="516"/>
      <c r="AB68" s="516"/>
      <c r="AC68" s="333" t="str">
        <f t="shared" si="1"/>
        <v>Sen Meta</v>
      </c>
      <c r="AD68" s="333" t="str">
        <f t="shared" si="1"/>
        <v>Sen Meta</v>
      </c>
      <c r="AF68" s="684"/>
      <c r="AG68" s="681">
        <v>23012</v>
      </c>
      <c r="AH68" s="607" t="s">
        <v>851</v>
      </c>
      <c r="AI68" s="679"/>
      <c r="AJ68" s="680">
        <v>1</v>
      </c>
      <c r="AK68" s="680">
        <v>1</v>
      </c>
      <c r="AL68" s="679"/>
      <c r="AM68" s="679"/>
      <c r="AN68" s="679"/>
      <c r="AO68" s="679"/>
    </row>
    <row r="69" spans="10:41" s="1" customFormat="1" ht="30" customHeight="1">
      <c r="J69" s="601"/>
      <c r="K69" s="599">
        <v>20757</v>
      </c>
      <c r="L69" s="595" t="s">
        <v>493</v>
      </c>
      <c r="M69" s="330" t="s">
        <v>773</v>
      </c>
      <c r="N69" s="604">
        <v>1</v>
      </c>
      <c r="O69" s="606">
        <v>1</v>
      </c>
      <c r="P69" s="596"/>
      <c r="Q69" s="596"/>
      <c r="R69" s="333" t="str">
        <f>+IF(COUNTA(#REF!)=0,"----",IF(COUNTA(P69)=0,"Sen Meta",IF(#REF!&gt;=P69,"SI","NON")))</f>
        <v>Sen Meta</v>
      </c>
      <c r="S69" s="333" t="str">
        <f t="shared" si="14"/>
        <v>Sen Meta</v>
      </c>
      <c r="U69" s="613"/>
      <c r="V69" s="607">
        <v>21052</v>
      </c>
      <c r="W69" s="607" t="s">
        <v>469</v>
      </c>
      <c r="X69" s="330" t="s">
        <v>773</v>
      </c>
      <c r="Y69" s="609">
        <v>1</v>
      </c>
      <c r="Z69" s="606">
        <v>1</v>
      </c>
      <c r="AA69" s="516"/>
      <c r="AB69" s="516"/>
      <c r="AC69" s="333" t="str">
        <f t="shared" si="1"/>
        <v>Sen Meta</v>
      </c>
      <c r="AD69" s="333" t="str">
        <f t="shared" si="1"/>
        <v>Sen Meta</v>
      </c>
      <c r="AF69" s="684"/>
      <c r="AG69" s="681">
        <v>23013</v>
      </c>
      <c r="AH69" s="607" t="s">
        <v>852</v>
      </c>
      <c r="AI69" s="679"/>
      <c r="AJ69" s="680">
        <v>1</v>
      </c>
      <c r="AK69" s="680">
        <v>1</v>
      </c>
      <c r="AL69" s="679"/>
      <c r="AM69" s="679"/>
      <c r="AN69" s="679"/>
      <c r="AO69" s="679"/>
    </row>
    <row r="70" spans="10:41" s="1" customFormat="1" ht="30" customHeight="1">
      <c r="J70" s="601"/>
      <c r="K70" s="599">
        <v>20758</v>
      </c>
      <c r="L70" s="595" t="s">
        <v>619</v>
      </c>
      <c r="M70" s="330" t="s">
        <v>773</v>
      </c>
      <c r="N70" s="604">
        <v>1</v>
      </c>
      <c r="O70" s="606">
        <v>0.90909090909090895</v>
      </c>
      <c r="P70" s="596"/>
      <c r="Q70" s="596"/>
      <c r="R70" s="333" t="str">
        <f>+IF(COUNTA(#REF!)=0,"----",IF(COUNTA(P70)=0,"Sen Meta",IF(#REF!&gt;=P70,"SI","NON")))</f>
        <v>Sen Meta</v>
      </c>
      <c r="S70" s="333" t="str">
        <f t="shared" si="14"/>
        <v>Sen Meta</v>
      </c>
      <c r="U70" s="613"/>
      <c r="V70" s="607">
        <v>21053</v>
      </c>
      <c r="W70" s="607" t="s">
        <v>478</v>
      </c>
      <c r="X70" s="330" t="s">
        <v>773</v>
      </c>
      <c r="Y70" s="609">
        <v>0.967741935483871</v>
      </c>
      <c r="Z70" s="606">
        <v>0.9375</v>
      </c>
      <c r="AA70" s="516"/>
      <c r="AB70" s="516"/>
      <c r="AC70" s="333" t="str">
        <f t="shared" ref="AC70:AD133" si="15">+IF(COUNTA(Y70)=0,"----",IF(COUNTA(AA70)=0,"Sen Meta",IF(Y70&gt;=AA70,"SI","NON")))</f>
        <v>Sen Meta</v>
      </c>
      <c r="AD70" s="333" t="str">
        <f t="shared" si="15"/>
        <v>Sen Meta</v>
      </c>
      <c r="AF70" s="684"/>
      <c r="AG70" s="681">
        <v>23014</v>
      </c>
      <c r="AH70" s="607" t="s">
        <v>853</v>
      </c>
      <c r="AI70" s="679"/>
      <c r="AJ70" s="680">
        <v>1</v>
      </c>
      <c r="AK70" s="680">
        <v>1</v>
      </c>
      <c r="AL70" s="679"/>
      <c r="AM70" s="679"/>
      <c r="AN70" s="679"/>
      <c r="AO70" s="679"/>
    </row>
    <row r="71" spans="10:41" s="1" customFormat="1" ht="30" customHeight="1">
      <c r="J71" s="601"/>
      <c r="K71" s="599">
        <v>20759</v>
      </c>
      <c r="L71" s="595" t="s">
        <v>599</v>
      </c>
      <c r="M71" s="330" t="s">
        <v>773</v>
      </c>
      <c r="N71" s="604">
        <v>0.71428571428571397</v>
      </c>
      <c r="O71" s="606">
        <v>0.71428571428571397</v>
      </c>
      <c r="P71" s="596"/>
      <c r="Q71" s="596"/>
      <c r="R71" s="333" t="str">
        <f>+IF(COUNTA(#REF!)=0,"----",IF(COUNTA(P71)=0,"Sen Meta",IF(#REF!&gt;=P71,"SI","NON")))</f>
        <v>Sen Meta</v>
      </c>
      <c r="S71" s="333" t="str">
        <f t="shared" si="14"/>
        <v>Sen Meta</v>
      </c>
      <c r="U71" s="613"/>
      <c r="V71" s="607">
        <v>21054</v>
      </c>
      <c r="W71" s="607" t="s">
        <v>487</v>
      </c>
      <c r="X71" s="330" t="s">
        <v>773</v>
      </c>
      <c r="Y71" s="609">
        <v>0.60317460317460303</v>
      </c>
      <c r="Z71" s="606">
        <v>0.54285714285714304</v>
      </c>
      <c r="AA71" s="516"/>
      <c r="AB71" s="516"/>
      <c r="AC71" s="333" t="str">
        <f t="shared" si="15"/>
        <v>Sen Meta</v>
      </c>
      <c r="AD71" s="333" t="str">
        <f t="shared" si="15"/>
        <v>Sen Meta</v>
      </c>
      <c r="AF71" s="684"/>
      <c r="AG71" s="681">
        <v>23015</v>
      </c>
      <c r="AH71" s="607" t="s">
        <v>854</v>
      </c>
      <c r="AI71" s="679"/>
      <c r="AJ71" s="680">
        <v>1</v>
      </c>
      <c r="AK71" s="680">
        <v>1</v>
      </c>
      <c r="AL71" s="679"/>
      <c r="AM71" s="679"/>
      <c r="AN71" s="679"/>
      <c r="AO71" s="679"/>
    </row>
    <row r="72" spans="10:41" s="1" customFormat="1" ht="30" customHeight="1">
      <c r="J72" s="601"/>
      <c r="K72" s="599">
        <v>20760</v>
      </c>
      <c r="L72" s="595" t="s">
        <v>603</v>
      </c>
      <c r="M72" s="330" t="s">
        <v>773</v>
      </c>
      <c r="N72" s="604">
        <v>0.88235294117647101</v>
      </c>
      <c r="O72" s="606">
        <v>0.88235294117647101</v>
      </c>
      <c r="P72" s="596"/>
      <c r="Q72" s="596"/>
      <c r="R72" s="333" t="str">
        <f>+IF(COUNTA(#REF!)=0,"----",IF(COUNTA(P72)=0,"Sen Meta",IF(#REF!&gt;=P72,"SI","NON")))</f>
        <v>Sen Meta</v>
      </c>
      <c r="S72" s="333" t="str">
        <f t="shared" si="14"/>
        <v>Sen Meta</v>
      </c>
      <c r="U72" s="613"/>
      <c r="V72" s="607">
        <v>21056</v>
      </c>
      <c r="W72" s="607" t="s">
        <v>703</v>
      </c>
      <c r="X72" s="330" t="s">
        <v>773</v>
      </c>
      <c r="Y72" s="609">
        <v>0.72307692307692295</v>
      </c>
      <c r="Z72" s="606">
        <v>0.64383561643835596</v>
      </c>
      <c r="AA72" s="516"/>
      <c r="AB72" s="516"/>
      <c r="AC72" s="333" t="str">
        <f t="shared" si="15"/>
        <v>Sen Meta</v>
      </c>
      <c r="AD72" s="333" t="str">
        <f t="shared" si="15"/>
        <v>Sen Meta</v>
      </c>
      <c r="AF72" s="684"/>
      <c r="AG72" s="681">
        <v>23016</v>
      </c>
      <c r="AH72" s="607" t="s">
        <v>855</v>
      </c>
      <c r="AI72" s="679"/>
      <c r="AJ72" s="680">
        <v>1</v>
      </c>
      <c r="AK72" s="680">
        <v>1</v>
      </c>
      <c r="AL72" s="679"/>
      <c r="AM72" s="679"/>
      <c r="AN72" s="679"/>
      <c r="AO72" s="679"/>
    </row>
    <row r="73" spans="10:41" s="1" customFormat="1" ht="30" customHeight="1">
      <c r="J73" s="601"/>
      <c r="K73" s="599">
        <v>20761</v>
      </c>
      <c r="L73" s="595" t="s">
        <v>625</v>
      </c>
      <c r="M73" s="330" t="s">
        <v>773</v>
      </c>
      <c r="N73" s="604">
        <v>0.75</v>
      </c>
      <c r="O73" s="606">
        <v>0.66666666666666696</v>
      </c>
      <c r="P73" s="596"/>
      <c r="Q73" s="596"/>
      <c r="R73" s="333" t="str">
        <f>+IF(COUNTA(#REF!)=0,"----",IF(COUNTA(P73)=0,"Sen Meta",IF(#REF!&gt;=P73,"SI","NON")))</f>
        <v>Sen Meta</v>
      </c>
      <c r="S73" s="333" t="str">
        <f t="shared" si="14"/>
        <v>Sen Meta</v>
      </c>
      <c r="U73" s="613"/>
      <c r="V73" s="607">
        <v>21059</v>
      </c>
      <c r="W73" s="607" t="s">
        <v>704</v>
      </c>
      <c r="X73" s="330" t="s">
        <v>773</v>
      </c>
      <c r="Y73" s="609">
        <v>0.85714285714285698</v>
      </c>
      <c r="Z73" s="606">
        <v>0.75</v>
      </c>
      <c r="AA73" s="516"/>
      <c r="AB73" s="516"/>
      <c r="AC73" s="333" t="str">
        <f t="shared" si="15"/>
        <v>Sen Meta</v>
      </c>
      <c r="AD73" s="333" t="str">
        <f t="shared" si="15"/>
        <v>Sen Meta</v>
      </c>
      <c r="AF73" s="684"/>
      <c r="AG73" s="681">
        <v>23017</v>
      </c>
      <c r="AH73" s="607" t="s">
        <v>856</v>
      </c>
      <c r="AI73" s="679"/>
      <c r="AJ73" s="680">
        <v>1</v>
      </c>
      <c r="AK73" s="680">
        <v>1</v>
      </c>
      <c r="AL73" s="679"/>
      <c r="AM73" s="679"/>
      <c r="AN73" s="679"/>
      <c r="AO73" s="679"/>
    </row>
    <row r="74" spans="10:41" s="1" customFormat="1" ht="30" customHeight="1">
      <c r="J74" s="601"/>
      <c r="K74" s="599">
        <v>20762</v>
      </c>
      <c r="L74" s="595" t="s">
        <v>611</v>
      </c>
      <c r="M74" s="330" t="s">
        <v>773</v>
      </c>
      <c r="N74" s="604">
        <v>1</v>
      </c>
      <c r="O74" s="606">
        <v>0.92307692307692302</v>
      </c>
      <c r="P74" s="596"/>
      <c r="Q74" s="596"/>
      <c r="R74" s="333" t="str">
        <f>+IF(COUNTA(#REF!)=0,"----",IF(COUNTA(P74)=0,"Sen Meta",IF(#REF!&gt;=P74,"SI","NON")))</f>
        <v>Sen Meta</v>
      </c>
      <c r="S74" s="333" t="str">
        <f t="shared" si="14"/>
        <v>Sen Meta</v>
      </c>
      <c r="U74" s="613"/>
      <c r="V74" s="607">
        <v>21060</v>
      </c>
      <c r="W74" s="607" t="s">
        <v>705</v>
      </c>
      <c r="X74" s="330" t="s">
        <v>773</v>
      </c>
      <c r="Y74" s="609">
        <v>0.6875</v>
      </c>
      <c r="Z74" s="606">
        <v>0.57894736842105299</v>
      </c>
      <c r="AA74" s="516"/>
      <c r="AB74" s="516"/>
      <c r="AC74" s="333" t="str">
        <f t="shared" si="15"/>
        <v>Sen Meta</v>
      </c>
      <c r="AD74" s="333" t="str">
        <f t="shared" si="15"/>
        <v>Sen Meta</v>
      </c>
      <c r="AF74" s="684"/>
      <c r="AG74" s="681">
        <v>23018</v>
      </c>
      <c r="AH74" s="607" t="s">
        <v>857</v>
      </c>
      <c r="AI74" s="679"/>
      <c r="AJ74" s="680">
        <v>1</v>
      </c>
      <c r="AK74" s="680">
        <v>1</v>
      </c>
      <c r="AL74" s="679"/>
      <c r="AM74" s="679"/>
      <c r="AN74" s="679"/>
      <c r="AO74" s="679"/>
    </row>
    <row r="75" spans="10:41" s="1" customFormat="1" ht="30" customHeight="1">
      <c r="J75" s="601"/>
      <c r="K75" s="599">
        <v>20763</v>
      </c>
      <c r="L75" s="595" t="s">
        <v>595</v>
      </c>
      <c r="M75" s="330" t="s">
        <v>773</v>
      </c>
      <c r="N75" s="604">
        <v>0.85294117647058798</v>
      </c>
      <c r="O75" s="606">
        <v>0.78378378378378399</v>
      </c>
      <c r="P75" s="596"/>
      <c r="Q75" s="596"/>
      <c r="R75" s="333" t="str">
        <f>+IF(COUNTA(#REF!)=0,"----",IF(COUNTA(P75)=0,"Sen Meta",IF(#REF!&gt;=P75,"SI","NON")))</f>
        <v>Sen Meta</v>
      </c>
      <c r="S75" s="333" t="str">
        <f t="shared" si="14"/>
        <v>Sen Meta</v>
      </c>
      <c r="U75" s="613"/>
      <c r="V75" s="607">
        <v>21061</v>
      </c>
      <c r="W75" s="607" t="s">
        <v>508</v>
      </c>
      <c r="X75" s="330" t="s">
        <v>773</v>
      </c>
      <c r="Y75" s="609">
        <v>1</v>
      </c>
      <c r="Z75" s="606">
        <v>1</v>
      </c>
      <c r="AA75" s="516"/>
      <c r="AB75" s="516"/>
      <c r="AC75" s="333" t="str">
        <f t="shared" si="15"/>
        <v>Sen Meta</v>
      </c>
      <c r="AD75" s="333" t="str">
        <f t="shared" si="15"/>
        <v>Sen Meta</v>
      </c>
      <c r="AF75" s="684"/>
      <c r="AG75" s="681">
        <v>23019</v>
      </c>
      <c r="AH75" s="607" t="s">
        <v>858</v>
      </c>
      <c r="AI75" s="679"/>
      <c r="AJ75" s="680">
        <v>1</v>
      </c>
      <c r="AK75" s="680">
        <v>1</v>
      </c>
      <c r="AL75" s="679"/>
      <c r="AM75" s="679"/>
      <c r="AN75" s="679"/>
      <c r="AO75" s="679"/>
    </row>
    <row r="76" spans="10:41" s="1" customFormat="1" ht="30" customHeight="1">
      <c r="J76" s="601"/>
      <c r="K76" s="599">
        <v>20764</v>
      </c>
      <c r="L76" s="595" t="s">
        <v>631</v>
      </c>
      <c r="M76" s="330" t="s">
        <v>773</v>
      </c>
      <c r="N76" s="604">
        <v>1</v>
      </c>
      <c r="O76" s="606">
        <v>0.85714285714285698</v>
      </c>
      <c r="P76" s="596"/>
      <c r="Q76" s="596"/>
      <c r="R76" s="333" t="str">
        <f>+IF(COUNTA(#REF!)=0,"----",IF(COUNTA(P76)=0,"Sen Meta",IF(#REF!&gt;=P76,"SI","NON")))</f>
        <v>Sen Meta</v>
      </c>
      <c r="S76" s="333" t="str">
        <f t="shared" si="14"/>
        <v>Sen Meta</v>
      </c>
      <c r="U76" s="613"/>
      <c r="V76" s="607">
        <v>21062</v>
      </c>
      <c r="W76" s="607" t="s">
        <v>515</v>
      </c>
      <c r="X76" s="330" t="s">
        <v>773</v>
      </c>
      <c r="Y76" s="609">
        <v>0.93548387096774199</v>
      </c>
      <c r="Z76" s="606">
        <v>0.82857142857142896</v>
      </c>
      <c r="AA76" s="516"/>
      <c r="AB76" s="516"/>
      <c r="AC76" s="333" t="str">
        <f t="shared" si="15"/>
        <v>Sen Meta</v>
      </c>
      <c r="AD76" s="333" t="str">
        <f t="shared" si="15"/>
        <v>Sen Meta</v>
      </c>
      <c r="AF76" s="684"/>
      <c r="AG76" s="681">
        <v>23020</v>
      </c>
      <c r="AH76" s="607" t="s">
        <v>689</v>
      </c>
      <c r="AI76" s="679"/>
      <c r="AJ76" s="680">
        <v>1</v>
      </c>
      <c r="AK76" s="680">
        <v>1</v>
      </c>
      <c r="AL76" s="679"/>
      <c r="AM76" s="679"/>
      <c r="AN76" s="679"/>
      <c r="AO76" s="679"/>
    </row>
    <row r="77" spans="10:41" s="1" customFormat="1" ht="30" customHeight="1">
      <c r="J77" s="601"/>
      <c r="K77" s="599">
        <v>20765</v>
      </c>
      <c r="L77" s="595" t="s">
        <v>622</v>
      </c>
      <c r="M77" s="330" t="s">
        <v>773</v>
      </c>
      <c r="N77" s="604">
        <v>0.71428571428571397</v>
      </c>
      <c r="O77" s="606">
        <v>0.68181818181818199</v>
      </c>
      <c r="P77" s="596"/>
      <c r="Q77" s="596"/>
      <c r="R77" s="333" t="str">
        <f>+IF(COUNTA(#REF!)=0,"----",IF(COUNTA(P77)=0,"Sen Meta",IF(#REF!&gt;=P77,"SI","NON")))</f>
        <v>Sen Meta</v>
      </c>
      <c r="S77" s="333" t="str">
        <f t="shared" si="14"/>
        <v>Sen Meta</v>
      </c>
      <c r="U77" s="613"/>
      <c r="V77" s="607">
        <v>21063</v>
      </c>
      <c r="W77" s="607" t="s">
        <v>522</v>
      </c>
      <c r="X77" s="330" t="s">
        <v>773</v>
      </c>
      <c r="Y77" s="609">
        <v>0.96825396825396803</v>
      </c>
      <c r="Z77" s="606">
        <v>0.88405797101449302</v>
      </c>
      <c r="AA77" s="516"/>
      <c r="AB77" s="516"/>
      <c r="AC77" s="333" t="str">
        <f t="shared" si="15"/>
        <v>Sen Meta</v>
      </c>
      <c r="AD77" s="333" t="str">
        <f t="shared" si="15"/>
        <v>Sen Meta</v>
      </c>
      <c r="AF77" s="684"/>
      <c r="AG77" s="681">
        <v>23021</v>
      </c>
      <c r="AH77" s="607" t="s">
        <v>691</v>
      </c>
      <c r="AI77" s="679"/>
      <c r="AJ77" s="680">
        <v>1</v>
      </c>
      <c r="AK77" s="680">
        <v>1</v>
      </c>
      <c r="AL77" s="679"/>
      <c r="AM77" s="679"/>
      <c r="AN77" s="679"/>
      <c r="AO77" s="679"/>
    </row>
    <row r="78" spans="10:41" s="1" customFormat="1" ht="30" customHeight="1">
      <c r="J78" s="601"/>
      <c r="K78" s="599">
        <v>20766</v>
      </c>
      <c r="L78" s="595" t="s">
        <v>634</v>
      </c>
      <c r="M78" s="330" t="s">
        <v>773</v>
      </c>
      <c r="N78" s="604">
        <v>0.86666666666666703</v>
      </c>
      <c r="O78" s="606">
        <v>0.76470588235294101</v>
      </c>
      <c r="P78" s="596"/>
      <c r="Q78" s="596"/>
      <c r="R78" s="333" t="str">
        <f>+IF(COUNTA(#REF!)=0,"----",IF(COUNTA(P78)=0,"Sen Meta",IF(#REF!&gt;=P78,"SI","NON")))</f>
        <v>Sen Meta</v>
      </c>
      <c r="S78" s="333" t="str">
        <f t="shared" si="14"/>
        <v>Sen Meta</v>
      </c>
      <c r="U78" s="613"/>
      <c r="V78" s="607">
        <v>21065</v>
      </c>
      <c r="W78" s="607" t="s">
        <v>528</v>
      </c>
      <c r="X78" s="330" t="s">
        <v>773</v>
      </c>
      <c r="Y78" s="609">
        <v>0.96</v>
      </c>
      <c r="Z78" s="606">
        <v>0.92307692307692302</v>
      </c>
      <c r="AA78" s="516"/>
      <c r="AB78" s="516"/>
      <c r="AC78" s="333" t="str">
        <f t="shared" si="15"/>
        <v>Sen Meta</v>
      </c>
      <c r="AD78" s="333" t="str">
        <f t="shared" si="15"/>
        <v>Sen Meta</v>
      </c>
      <c r="AF78" s="684"/>
      <c r="AG78" s="681">
        <v>23022</v>
      </c>
      <c r="AH78" s="607" t="s">
        <v>693</v>
      </c>
      <c r="AI78" s="679"/>
      <c r="AJ78" s="680">
        <v>1</v>
      </c>
      <c r="AK78" s="680">
        <v>1</v>
      </c>
      <c r="AL78" s="679"/>
      <c r="AM78" s="679"/>
      <c r="AN78" s="679"/>
      <c r="AO78" s="679"/>
    </row>
    <row r="79" spans="10:41" s="1" customFormat="1" ht="30" customHeight="1">
      <c r="J79" s="601"/>
      <c r="K79" s="599">
        <v>20767</v>
      </c>
      <c r="L79" s="595" t="s">
        <v>607</v>
      </c>
      <c r="M79" s="330" t="s">
        <v>773</v>
      </c>
      <c r="N79" s="604">
        <v>0.91666666666666696</v>
      </c>
      <c r="O79" s="606">
        <v>0.78571428571428603</v>
      </c>
      <c r="P79" s="596"/>
      <c r="Q79" s="596"/>
      <c r="R79" s="333" t="str">
        <f>+IF(COUNTA(#REF!)=0,"----",IF(COUNTA(P79)=0,"Sen Meta",IF(#REF!&gt;=P79,"SI","NON")))</f>
        <v>Sen Meta</v>
      </c>
      <c r="S79" s="333" t="str">
        <f t="shared" si="14"/>
        <v>Sen Meta</v>
      </c>
      <c r="U79" s="613"/>
      <c r="V79" s="607">
        <v>21066</v>
      </c>
      <c r="W79" s="607" t="s">
        <v>707</v>
      </c>
      <c r="X79" s="330" t="s">
        <v>773</v>
      </c>
      <c r="Y79" s="609">
        <v>0.91836734693877597</v>
      </c>
      <c r="Z79" s="606">
        <v>0.9</v>
      </c>
      <c r="AA79" s="516"/>
      <c r="AB79" s="516"/>
      <c r="AC79" s="333" t="str">
        <f t="shared" si="15"/>
        <v>Sen Meta</v>
      </c>
      <c r="AD79" s="333" t="str">
        <f t="shared" si="15"/>
        <v>Sen Meta</v>
      </c>
      <c r="AF79" s="684"/>
      <c r="AG79" s="681">
        <v>23023</v>
      </c>
      <c r="AH79" s="607" t="s">
        <v>696</v>
      </c>
      <c r="AI79" s="679"/>
      <c r="AJ79" s="680">
        <v>1</v>
      </c>
      <c r="AK79" s="680">
        <v>1</v>
      </c>
      <c r="AL79" s="679"/>
      <c r="AM79" s="679"/>
      <c r="AN79" s="679"/>
      <c r="AO79" s="679"/>
    </row>
    <row r="80" spans="10:41" s="1" customFormat="1" ht="30" customHeight="1">
      <c r="J80" s="601"/>
      <c r="K80" s="599">
        <v>20768</v>
      </c>
      <c r="L80" s="595" t="s">
        <v>628</v>
      </c>
      <c r="M80" s="330" t="s">
        <v>773</v>
      </c>
      <c r="N80" s="604">
        <v>0.88888888888888895</v>
      </c>
      <c r="O80" s="606">
        <v>0.72727272727272696</v>
      </c>
      <c r="P80" s="596"/>
      <c r="Q80" s="596"/>
      <c r="R80" s="333" t="str">
        <f>+IF(COUNTA(#REF!)=0,"----",IF(COUNTA(P80)=0,"Sen Meta",IF(#REF!&gt;=P80,"SI","NON")))</f>
        <v>Sen Meta</v>
      </c>
      <c r="S80" s="333" t="str">
        <f t="shared" si="14"/>
        <v>Sen Meta</v>
      </c>
      <c r="U80" s="613"/>
      <c r="V80" s="607">
        <v>21069</v>
      </c>
      <c r="W80" s="607" t="s">
        <v>708</v>
      </c>
      <c r="X80" s="330" t="s">
        <v>773</v>
      </c>
      <c r="Y80" s="609">
        <v>0.90476190476190499</v>
      </c>
      <c r="Z80" s="606">
        <v>0.82608695652173902</v>
      </c>
      <c r="AA80" s="516"/>
      <c r="AB80" s="516"/>
      <c r="AC80" s="333" t="str">
        <f t="shared" si="15"/>
        <v>Sen Meta</v>
      </c>
      <c r="AD80" s="333" t="str">
        <f t="shared" si="15"/>
        <v>Sen Meta</v>
      </c>
      <c r="AF80" s="684"/>
      <c r="AG80" s="681">
        <v>23024</v>
      </c>
      <c r="AH80" s="607" t="s">
        <v>699</v>
      </c>
      <c r="AI80" s="679"/>
      <c r="AJ80" s="680">
        <v>1</v>
      </c>
      <c r="AK80" s="680">
        <v>1</v>
      </c>
      <c r="AL80" s="679"/>
      <c r="AM80" s="679"/>
      <c r="AN80" s="679"/>
      <c r="AO80" s="679"/>
    </row>
    <row r="81" spans="10:41" s="1" customFormat="1" ht="30" customHeight="1">
      <c r="J81" s="605"/>
      <c r="K81" s="597">
        <v>20769</v>
      </c>
      <c r="L81" s="602" t="s">
        <v>636</v>
      </c>
      <c r="M81" s="330" t="s">
        <v>773</v>
      </c>
      <c r="N81" s="604">
        <v>1</v>
      </c>
      <c r="O81" s="606">
        <v>0.58333333333333304</v>
      </c>
      <c r="P81" s="596"/>
      <c r="Q81" s="596"/>
      <c r="R81" s="333" t="str">
        <f>+IF(COUNTA(#REF!)=0,"----",IF(COUNTA(P81)=0,"Sen Meta",IF(#REF!&gt;=P81,"SI","NON")))</f>
        <v>Sen Meta</v>
      </c>
      <c r="S81" s="333" t="str">
        <f t="shared" si="14"/>
        <v>Sen Meta</v>
      </c>
      <c r="U81" s="613"/>
      <c r="V81" s="607">
        <v>21070</v>
      </c>
      <c r="W81" s="607" t="s">
        <v>546</v>
      </c>
      <c r="X81" s="330" t="s">
        <v>773</v>
      </c>
      <c r="Y81" s="609">
        <v>1</v>
      </c>
      <c r="Z81" s="606">
        <v>0.91666666666666696</v>
      </c>
      <c r="AA81" s="516"/>
      <c r="AB81" s="516"/>
      <c r="AC81" s="333" t="str">
        <f t="shared" si="15"/>
        <v>Sen Meta</v>
      </c>
      <c r="AD81" s="333" t="str">
        <f t="shared" si="15"/>
        <v>Sen Meta</v>
      </c>
      <c r="AF81" s="684"/>
      <c r="AG81" s="681">
        <v>23025</v>
      </c>
      <c r="AH81" s="607" t="s">
        <v>700</v>
      </c>
      <c r="AI81" s="679"/>
      <c r="AJ81" s="680">
        <v>1</v>
      </c>
      <c r="AK81" s="680">
        <v>1</v>
      </c>
      <c r="AL81" s="679"/>
      <c r="AM81" s="679"/>
      <c r="AN81" s="679"/>
      <c r="AO81" s="679"/>
    </row>
    <row r="82" spans="10:41" s="1" customFormat="1" ht="30" customHeight="1">
      <c r="J82" s="600"/>
      <c r="U82" s="613"/>
      <c r="V82" s="607">
        <v>21071</v>
      </c>
      <c r="W82" s="607" t="s">
        <v>552</v>
      </c>
      <c r="X82" s="330" t="s">
        <v>773</v>
      </c>
      <c r="Y82" s="609">
        <v>1</v>
      </c>
      <c r="Z82" s="606">
        <v>0.93333333333333302</v>
      </c>
      <c r="AA82" s="516"/>
      <c r="AB82" s="516"/>
      <c r="AC82" s="333" t="str">
        <f t="shared" si="15"/>
        <v>Sen Meta</v>
      </c>
      <c r="AD82" s="333" t="str">
        <f t="shared" si="15"/>
        <v>Sen Meta</v>
      </c>
      <c r="AF82" s="684"/>
      <c r="AG82" s="681">
        <v>23026</v>
      </c>
      <c r="AH82" s="607" t="s">
        <v>701</v>
      </c>
      <c r="AI82" s="679"/>
      <c r="AJ82" s="680">
        <v>1</v>
      </c>
      <c r="AK82" s="680">
        <v>1</v>
      </c>
      <c r="AL82" s="679"/>
      <c r="AM82" s="679"/>
      <c r="AN82" s="679"/>
      <c r="AO82" s="679"/>
    </row>
    <row r="83" spans="10:41" s="1" customFormat="1" ht="30" customHeight="1">
      <c r="J83" s="600"/>
      <c r="U83" s="613"/>
      <c r="V83" s="607">
        <v>21073</v>
      </c>
      <c r="W83" s="607" t="s">
        <v>711</v>
      </c>
      <c r="X83" s="330" t="s">
        <v>773</v>
      </c>
      <c r="Y83" s="609">
        <v>0.91836734693877597</v>
      </c>
      <c r="Z83" s="606">
        <v>0.84905660377358505</v>
      </c>
      <c r="AA83" s="516"/>
      <c r="AB83" s="516"/>
      <c r="AC83" s="333" t="str">
        <f t="shared" si="15"/>
        <v>Sen Meta</v>
      </c>
      <c r="AD83" s="333" t="str">
        <f t="shared" si="15"/>
        <v>Sen Meta</v>
      </c>
      <c r="AF83" s="684"/>
      <c r="AG83" s="681">
        <v>23027</v>
      </c>
      <c r="AH83" s="607" t="s">
        <v>859</v>
      </c>
      <c r="AI83" s="679"/>
      <c r="AJ83" s="680">
        <v>1</v>
      </c>
      <c r="AK83" s="680">
        <v>1</v>
      </c>
      <c r="AL83" s="679"/>
      <c r="AM83" s="679"/>
      <c r="AN83" s="679"/>
      <c r="AO83" s="679"/>
    </row>
    <row r="84" spans="10:41" s="1" customFormat="1" ht="30" customHeight="1">
      <c r="J84" s="600"/>
      <c r="U84" s="613"/>
      <c r="V84" s="607">
        <v>21076</v>
      </c>
      <c r="W84" s="607" t="s">
        <v>564</v>
      </c>
      <c r="X84" s="330" t="s">
        <v>773</v>
      </c>
      <c r="Y84" s="609">
        <v>1</v>
      </c>
      <c r="Z84" s="606">
        <v>0.89090909090909098</v>
      </c>
      <c r="AA84" s="516"/>
      <c r="AB84" s="516"/>
      <c r="AC84" s="333" t="str">
        <f t="shared" si="15"/>
        <v>Sen Meta</v>
      </c>
      <c r="AD84" s="333" t="str">
        <f t="shared" si="15"/>
        <v>Sen Meta</v>
      </c>
      <c r="AF84" s="685"/>
      <c r="AG84" s="681">
        <v>23028</v>
      </c>
      <c r="AH84" s="607" t="s">
        <v>636</v>
      </c>
      <c r="AI84" s="679"/>
      <c r="AJ84" s="680">
        <v>1</v>
      </c>
      <c r="AK84" s="680">
        <v>1</v>
      </c>
      <c r="AL84" s="679"/>
      <c r="AM84" s="679"/>
      <c r="AN84" s="679"/>
      <c r="AO84" s="679"/>
    </row>
    <row r="85" spans="10:41" s="1" customFormat="1" ht="30" customHeight="1">
      <c r="J85" s="2"/>
      <c r="U85" s="613"/>
      <c r="V85" s="607">
        <v>21077</v>
      </c>
      <c r="W85" s="607" t="s">
        <v>570</v>
      </c>
      <c r="X85" s="330" t="s">
        <v>773</v>
      </c>
      <c r="Y85" s="609">
        <v>0.93023255813953498</v>
      </c>
      <c r="Z85" s="606">
        <v>0.74074074074074103</v>
      </c>
      <c r="AA85" s="516"/>
      <c r="AB85" s="516"/>
      <c r="AC85" s="333" t="str">
        <f t="shared" si="15"/>
        <v>Sen Meta</v>
      </c>
      <c r="AD85" s="333" t="str">
        <f t="shared" si="15"/>
        <v>Sen Meta</v>
      </c>
    </row>
    <row r="86" spans="10:41" s="1" customFormat="1" ht="30" customHeight="1">
      <c r="J86" s="2"/>
      <c r="U86" s="613"/>
      <c r="V86" s="607">
        <v>21079</v>
      </c>
      <c r="W86" s="607" t="s">
        <v>714</v>
      </c>
      <c r="X86" s="330" t="s">
        <v>773</v>
      </c>
      <c r="Y86" s="609">
        <v>0.94</v>
      </c>
      <c r="Z86" s="606">
        <v>0.90384615384615397</v>
      </c>
      <c r="AA86" s="516"/>
      <c r="AB86" s="516"/>
      <c r="AC86" s="333" t="str">
        <f t="shared" si="15"/>
        <v>Sen Meta</v>
      </c>
      <c r="AD86" s="333" t="str">
        <f t="shared" si="15"/>
        <v>Sen Meta</v>
      </c>
    </row>
    <row r="87" spans="10:41" s="1" customFormat="1" ht="30" customHeight="1">
      <c r="J87" s="2"/>
      <c r="U87" s="613"/>
      <c r="V87" s="607">
        <v>21082</v>
      </c>
      <c r="W87" s="607" t="s">
        <v>716</v>
      </c>
      <c r="X87" s="330" t="s">
        <v>773</v>
      </c>
      <c r="Y87" s="609">
        <v>0.9</v>
      </c>
      <c r="Z87" s="606">
        <v>0.78260869565217395</v>
      </c>
      <c r="AA87" s="516"/>
      <c r="AB87" s="516"/>
      <c r="AC87" s="333" t="str">
        <f t="shared" si="15"/>
        <v>Sen Meta</v>
      </c>
      <c r="AD87" s="333" t="str">
        <f t="shared" si="15"/>
        <v>Sen Meta</v>
      </c>
    </row>
    <row r="88" spans="10:41" s="1" customFormat="1" ht="30" customHeight="1">
      <c r="J88" s="2"/>
      <c r="U88" s="613"/>
      <c r="V88" s="607">
        <v>21083</v>
      </c>
      <c r="W88" s="607" t="s">
        <v>588</v>
      </c>
      <c r="X88" s="330" t="s">
        <v>773</v>
      </c>
      <c r="Y88" s="609">
        <v>1</v>
      </c>
      <c r="Z88" s="606">
        <v>0.86666666666666703</v>
      </c>
      <c r="AA88" s="516"/>
      <c r="AB88" s="516"/>
      <c r="AC88" s="333" t="str">
        <f t="shared" si="15"/>
        <v>Sen Meta</v>
      </c>
      <c r="AD88" s="333" t="str">
        <f t="shared" si="15"/>
        <v>Sen Meta</v>
      </c>
    </row>
    <row r="89" spans="10:41" s="1" customFormat="1" ht="30" customHeight="1">
      <c r="J89" s="2"/>
      <c r="U89" s="613"/>
      <c r="V89" s="607">
        <v>21084</v>
      </c>
      <c r="W89" s="607" t="s">
        <v>592</v>
      </c>
      <c r="X89" s="330" t="s">
        <v>773</v>
      </c>
      <c r="Y89" s="609">
        <v>1</v>
      </c>
      <c r="Z89" s="606">
        <v>0.93333333333333302</v>
      </c>
      <c r="AA89" s="516"/>
      <c r="AB89" s="516"/>
      <c r="AC89" s="333" t="str">
        <f t="shared" si="15"/>
        <v>Sen Meta</v>
      </c>
      <c r="AD89" s="333" t="str">
        <f t="shared" si="15"/>
        <v>Sen Meta</v>
      </c>
    </row>
    <row r="90" spans="10:41" s="1" customFormat="1" ht="30" customHeight="1">
      <c r="J90" s="2"/>
      <c r="U90" s="613"/>
      <c r="V90" s="607">
        <v>21088</v>
      </c>
      <c r="W90" s="607" t="s">
        <v>717</v>
      </c>
      <c r="X90" s="330" t="s">
        <v>773</v>
      </c>
      <c r="Y90" s="609">
        <v>1</v>
      </c>
      <c r="Z90" s="606">
        <v>0.95652173913043503</v>
      </c>
      <c r="AA90" s="516"/>
      <c r="AB90" s="516"/>
      <c r="AC90" s="333" t="str">
        <f t="shared" si="15"/>
        <v>Sen Meta</v>
      </c>
      <c r="AD90" s="333" t="str">
        <f t="shared" si="15"/>
        <v>Sen Meta</v>
      </c>
    </row>
    <row r="91" spans="10:41" s="1" customFormat="1" ht="30" customHeight="1">
      <c r="J91" s="2"/>
      <c r="U91" s="613"/>
      <c r="V91" s="607">
        <v>21090</v>
      </c>
      <c r="W91" s="607" t="s">
        <v>718</v>
      </c>
      <c r="X91" s="330" t="s">
        <v>773</v>
      </c>
      <c r="Y91" s="609">
        <v>1</v>
      </c>
      <c r="Z91" s="606">
        <v>1</v>
      </c>
      <c r="AA91" s="516"/>
      <c r="AB91" s="516"/>
      <c r="AC91" s="333" t="str">
        <f t="shared" si="15"/>
        <v>Sen Meta</v>
      </c>
      <c r="AD91" s="333" t="str">
        <f t="shared" si="15"/>
        <v>Sen Meta</v>
      </c>
    </row>
    <row r="92" spans="10:41" s="1" customFormat="1" ht="30" customHeight="1">
      <c r="J92" s="2"/>
      <c r="U92" s="613"/>
      <c r="V92" s="607">
        <v>21092</v>
      </c>
      <c r="W92" s="607" t="s">
        <v>600</v>
      </c>
      <c r="X92" s="330" t="s">
        <v>773</v>
      </c>
      <c r="Y92" s="609">
        <v>1</v>
      </c>
      <c r="Z92" s="606">
        <v>0.88235294117647101</v>
      </c>
      <c r="AA92" s="516"/>
      <c r="AB92" s="516"/>
      <c r="AC92" s="333" t="str">
        <f t="shared" si="15"/>
        <v>Sen Meta</v>
      </c>
      <c r="AD92" s="333" t="str">
        <f t="shared" si="15"/>
        <v>Sen Meta</v>
      </c>
    </row>
    <row r="93" spans="10:41" s="1" customFormat="1" ht="30" customHeight="1">
      <c r="J93" s="2"/>
      <c r="U93" s="613"/>
      <c r="V93" s="607">
        <v>21093</v>
      </c>
      <c r="W93" s="607" t="s">
        <v>719</v>
      </c>
      <c r="X93" s="330" t="s">
        <v>773</v>
      </c>
      <c r="Y93" s="609">
        <v>1</v>
      </c>
      <c r="Z93" s="606">
        <v>0.90566037735849103</v>
      </c>
      <c r="AA93" s="516"/>
      <c r="AB93" s="516"/>
      <c r="AC93" s="333" t="str">
        <f t="shared" si="15"/>
        <v>Sen Meta</v>
      </c>
      <c r="AD93" s="333" t="str">
        <f t="shared" si="15"/>
        <v>Sen Meta</v>
      </c>
    </row>
    <row r="94" spans="10:41" s="1" customFormat="1" ht="30" customHeight="1">
      <c r="J94" s="2"/>
      <c r="U94" s="613"/>
      <c r="V94" s="607">
        <v>21095</v>
      </c>
      <c r="W94" s="607" t="s">
        <v>608</v>
      </c>
      <c r="X94" s="330" t="s">
        <v>773</v>
      </c>
      <c r="Y94" s="609">
        <v>0.72463768115941996</v>
      </c>
      <c r="Z94" s="606">
        <v>0.72463768115941996</v>
      </c>
      <c r="AA94" s="516"/>
      <c r="AB94" s="516"/>
      <c r="AC94" s="333" t="str">
        <f t="shared" si="15"/>
        <v>Sen Meta</v>
      </c>
      <c r="AD94" s="333" t="str">
        <f t="shared" si="15"/>
        <v>Sen Meta</v>
      </c>
    </row>
    <row r="95" spans="10:41" s="1" customFormat="1" ht="30" customHeight="1">
      <c r="J95" s="2"/>
      <c r="U95" s="613"/>
      <c r="V95" s="607">
        <v>21097</v>
      </c>
      <c r="W95" s="607" t="s">
        <v>720</v>
      </c>
      <c r="X95" s="330" t="s">
        <v>773</v>
      </c>
      <c r="Y95" s="609">
        <v>0.98305084745762705</v>
      </c>
      <c r="Z95" s="606">
        <v>0.98305084745762705</v>
      </c>
      <c r="AA95" s="516"/>
      <c r="AB95" s="516"/>
      <c r="AC95" s="333" t="str">
        <f t="shared" si="15"/>
        <v>Sen Meta</v>
      </c>
      <c r="AD95" s="333" t="str">
        <f t="shared" si="15"/>
        <v>Sen Meta</v>
      </c>
    </row>
    <row r="96" spans="10:41" s="1" customFormat="1" ht="30" customHeight="1">
      <c r="J96" s="2"/>
      <c r="U96" s="613"/>
      <c r="V96" s="607">
        <v>21103</v>
      </c>
      <c r="W96" s="607" t="s">
        <v>721</v>
      </c>
      <c r="X96" s="330" t="s">
        <v>773</v>
      </c>
      <c r="Y96" s="609">
        <v>1</v>
      </c>
      <c r="Z96" s="606">
        <v>0.96969696969696995</v>
      </c>
      <c r="AA96" s="516"/>
      <c r="AB96" s="516"/>
      <c r="AC96" s="333" t="str">
        <f t="shared" si="15"/>
        <v>Sen Meta</v>
      </c>
      <c r="AD96" s="333" t="str">
        <f t="shared" si="15"/>
        <v>Sen Meta</v>
      </c>
    </row>
    <row r="97" spans="10:30" s="1" customFormat="1" ht="30" customHeight="1">
      <c r="J97" s="2"/>
      <c r="U97" s="613"/>
      <c r="V97" s="607">
        <v>21105</v>
      </c>
      <c r="W97" s="607" t="s">
        <v>620</v>
      </c>
      <c r="X97" s="330" t="s">
        <v>773</v>
      </c>
      <c r="Y97" s="609">
        <v>0.95</v>
      </c>
      <c r="Z97" s="606">
        <v>0.95</v>
      </c>
      <c r="AA97" s="516"/>
      <c r="AB97" s="516"/>
      <c r="AC97" s="333" t="str">
        <f t="shared" si="15"/>
        <v>Sen Meta</v>
      </c>
      <c r="AD97" s="333" t="str">
        <f t="shared" si="15"/>
        <v>Sen Meta</v>
      </c>
    </row>
    <row r="98" spans="10:30" s="1" customFormat="1" ht="30" customHeight="1">
      <c r="J98" s="2"/>
      <c r="U98" s="613"/>
      <c r="V98" s="607">
        <v>21107</v>
      </c>
      <c r="W98" s="607" t="s">
        <v>722</v>
      </c>
      <c r="X98" s="330" t="s">
        <v>773</v>
      </c>
      <c r="Y98" s="609">
        <v>1</v>
      </c>
      <c r="Z98" s="606">
        <v>1</v>
      </c>
      <c r="AA98" s="516"/>
      <c r="AB98" s="516"/>
      <c r="AC98" s="333" t="str">
        <f t="shared" si="15"/>
        <v>Sen Meta</v>
      </c>
      <c r="AD98" s="333" t="str">
        <f t="shared" si="15"/>
        <v>Sen Meta</v>
      </c>
    </row>
    <row r="99" spans="10:30" s="1" customFormat="1" ht="30" customHeight="1">
      <c r="J99" s="2"/>
      <c r="U99" s="613"/>
      <c r="V99" s="607">
        <v>21109</v>
      </c>
      <c r="W99" s="607" t="s">
        <v>723</v>
      </c>
      <c r="X99" s="330" t="s">
        <v>773</v>
      </c>
      <c r="Y99" s="609">
        <v>1</v>
      </c>
      <c r="Z99" s="606">
        <v>0.96491228070175405</v>
      </c>
      <c r="AA99" s="516"/>
      <c r="AB99" s="516"/>
      <c r="AC99" s="333" t="str">
        <f t="shared" si="15"/>
        <v>Sen Meta</v>
      </c>
      <c r="AD99" s="333" t="str">
        <f t="shared" si="15"/>
        <v>Sen Meta</v>
      </c>
    </row>
    <row r="100" spans="10:30" s="1" customFormat="1" ht="30" customHeight="1">
      <c r="J100" s="2"/>
      <c r="U100" s="613"/>
      <c r="V100" s="607">
        <v>21112</v>
      </c>
      <c r="W100" s="607" t="s">
        <v>626</v>
      </c>
      <c r="X100" s="330" t="s">
        <v>773</v>
      </c>
      <c r="Y100" s="609">
        <v>1</v>
      </c>
      <c r="Z100" s="606">
        <v>0.96428571428571397</v>
      </c>
      <c r="AA100" s="516"/>
      <c r="AB100" s="516"/>
      <c r="AC100" s="333" t="str">
        <f t="shared" si="15"/>
        <v>Sen Meta</v>
      </c>
      <c r="AD100" s="333" t="str">
        <f t="shared" si="15"/>
        <v>Sen Meta</v>
      </c>
    </row>
    <row r="101" spans="10:30" s="1" customFormat="1" ht="30" customHeight="1">
      <c r="J101" s="2"/>
      <c r="U101" s="613"/>
      <c r="V101" s="607">
        <v>21114</v>
      </c>
      <c r="W101" s="607" t="s">
        <v>724</v>
      </c>
      <c r="X101" s="330" t="s">
        <v>773</v>
      </c>
      <c r="Y101" s="609">
        <v>1</v>
      </c>
      <c r="Z101" s="606">
        <v>0.96551724137931005</v>
      </c>
      <c r="AA101" s="516"/>
      <c r="AB101" s="516"/>
      <c r="AC101" s="333" t="str">
        <f t="shared" si="15"/>
        <v>Sen Meta</v>
      </c>
      <c r="AD101" s="333" t="str">
        <f t="shared" si="15"/>
        <v>Sen Meta</v>
      </c>
    </row>
    <row r="102" spans="10:30" s="1" customFormat="1" ht="30" customHeight="1">
      <c r="J102" s="2"/>
      <c r="U102" s="613"/>
      <c r="V102" s="607">
        <v>21118</v>
      </c>
      <c r="W102" s="607" t="s">
        <v>725</v>
      </c>
      <c r="X102" s="330" t="s">
        <v>773</v>
      </c>
      <c r="Y102" s="609">
        <v>0.77611940298507498</v>
      </c>
      <c r="Z102" s="606">
        <v>0.76470588235294101</v>
      </c>
      <c r="AA102" s="516"/>
      <c r="AB102" s="516"/>
      <c r="AC102" s="333" t="str">
        <f t="shared" si="15"/>
        <v>Sen Meta</v>
      </c>
      <c r="AD102" s="333" t="str">
        <f t="shared" si="15"/>
        <v>Sen Meta</v>
      </c>
    </row>
    <row r="103" spans="10:30" s="1" customFormat="1" ht="30" customHeight="1">
      <c r="U103" s="613"/>
      <c r="V103" s="607">
        <v>21124</v>
      </c>
      <c r="W103" s="607" t="s">
        <v>726</v>
      </c>
      <c r="X103" s="330" t="s">
        <v>773</v>
      </c>
      <c r="Y103" s="609">
        <v>1</v>
      </c>
      <c r="Z103" s="606">
        <v>0.97058823529411797</v>
      </c>
      <c r="AA103" s="516"/>
      <c r="AB103" s="516"/>
      <c r="AC103" s="333" t="str">
        <f t="shared" si="15"/>
        <v>Sen Meta</v>
      </c>
      <c r="AD103" s="333" t="str">
        <f t="shared" si="15"/>
        <v>Sen Meta</v>
      </c>
    </row>
    <row r="104" spans="10:30" s="1" customFormat="1">
      <c r="U104" s="613"/>
      <c r="V104" s="607">
        <v>21126</v>
      </c>
      <c r="W104" s="607" t="s">
        <v>637</v>
      </c>
      <c r="X104" s="330" t="s">
        <v>773</v>
      </c>
      <c r="Y104" s="609">
        <v>0.94444444444444398</v>
      </c>
      <c r="Z104" s="606">
        <v>0.94444444444444398</v>
      </c>
      <c r="AA104" s="516"/>
      <c r="AB104" s="516"/>
      <c r="AC104" s="333" t="str">
        <f t="shared" si="15"/>
        <v>Sen Meta</v>
      </c>
      <c r="AD104" s="333" t="str">
        <f t="shared" si="15"/>
        <v>Sen Meta</v>
      </c>
    </row>
    <row r="105" spans="10:30" s="1" customFormat="1">
      <c r="U105" s="613"/>
      <c r="V105" s="607">
        <v>21128</v>
      </c>
      <c r="W105" s="607" t="s">
        <v>727</v>
      </c>
      <c r="X105" s="330" t="s">
        <v>773</v>
      </c>
      <c r="Y105" s="609">
        <v>1</v>
      </c>
      <c r="Z105" s="606">
        <v>1</v>
      </c>
      <c r="AA105" s="516"/>
      <c r="AB105" s="516"/>
      <c r="AC105" s="333" t="str">
        <f t="shared" si="15"/>
        <v>Sen Meta</v>
      </c>
      <c r="AD105" s="333" t="str">
        <f t="shared" si="15"/>
        <v>Sen Meta</v>
      </c>
    </row>
    <row r="106" spans="10:30" s="1" customFormat="1" ht="30" customHeight="1">
      <c r="U106" s="613"/>
      <c r="V106" s="607">
        <v>21130</v>
      </c>
      <c r="W106" s="607" t="s">
        <v>728</v>
      </c>
      <c r="X106" s="330" t="s">
        <v>773</v>
      </c>
      <c r="Y106" s="609">
        <v>1</v>
      </c>
      <c r="Z106" s="606">
        <v>0.94642857142857095</v>
      </c>
      <c r="AA106" s="516"/>
      <c r="AB106" s="516"/>
      <c r="AC106" s="333" t="str">
        <f t="shared" si="15"/>
        <v>Sen Meta</v>
      </c>
      <c r="AD106" s="333" t="str">
        <f t="shared" si="15"/>
        <v>Sen Meta</v>
      </c>
    </row>
    <row r="107" spans="10:30" s="1" customFormat="1" ht="30" customHeight="1">
      <c r="U107" s="613"/>
      <c r="V107" s="607">
        <v>21133</v>
      </c>
      <c r="W107" s="607" t="s">
        <v>643</v>
      </c>
      <c r="X107" s="330" t="s">
        <v>773</v>
      </c>
      <c r="Y107" s="609">
        <v>1</v>
      </c>
      <c r="Z107" s="606">
        <v>0.96296296296296302</v>
      </c>
      <c r="AA107" s="516"/>
      <c r="AB107" s="516"/>
      <c r="AC107" s="333" t="str">
        <f t="shared" si="15"/>
        <v>Sen Meta</v>
      </c>
      <c r="AD107" s="333" t="str">
        <f t="shared" si="15"/>
        <v>Sen Meta</v>
      </c>
    </row>
    <row r="108" spans="10:30" s="1" customFormat="1" ht="30" customHeight="1">
      <c r="U108" s="613"/>
      <c r="V108" s="607">
        <v>21134</v>
      </c>
      <c r="W108" s="607" t="s">
        <v>646</v>
      </c>
      <c r="X108" s="330" t="s">
        <v>773</v>
      </c>
      <c r="Y108" s="609">
        <v>0.93181818181818199</v>
      </c>
      <c r="Z108" s="606">
        <v>0.93181818181818199</v>
      </c>
      <c r="AA108" s="516"/>
      <c r="AB108" s="516"/>
      <c r="AC108" s="333" t="str">
        <f t="shared" si="15"/>
        <v>Sen Meta</v>
      </c>
      <c r="AD108" s="333" t="str">
        <f t="shared" si="15"/>
        <v>Sen Meta</v>
      </c>
    </row>
    <row r="109" spans="10:30" s="1" customFormat="1" ht="30" customHeight="1">
      <c r="U109" s="613"/>
      <c r="V109" s="607">
        <v>21136</v>
      </c>
      <c r="W109" s="607" t="s">
        <v>729</v>
      </c>
      <c r="X109" s="330" t="s">
        <v>773</v>
      </c>
      <c r="Y109" s="609">
        <v>1</v>
      </c>
      <c r="Z109" s="606">
        <v>1</v>
      </c>
      <c r="AA109" s="516"/>
      <c r="AB109" s="516"/>
      <c r="AC109" s="333" t="str">
        <f t="shared" si="15"/>
        <v>Sen Meta</v>
      </c>
      <c r="AD109" s="333" t="str">
        <f t="shared" si="15"/>
        <v>Sen Meta</v>
      </c>
    </row>
    <row r="110" spans="10:30" s="1" customFormat="1" ht="30" customHeight="1">
      <c r="U110" s="613"/>
      <c r="V110" s="607">
        <v>21140</v>
      </c>
      <c r="W110" s="607" t="s">
        <v>730</v>
      </c>
      <c r="X110" s="330" t="s">
        <v>773</v>
      </c>
      <c r="Y110" s="609">
        <v>0.95918367346938804</v>
      </c>
      <c r="Z110" s="606">
        <v>0.95918367346938804</v>
      </c>
      <c r="AA110" s="516"/>
      <c r="AB110" s="516"/>
      <c r="AC110" s="333" t="str">
        <f t="shared" si="15"/>
        <v>Sen Meta</v>
      </c>
      <c r="AD110" s="333" t="str">
        <f t="shared" si="15"/>
        <v>Sen Meta</v>
      </c>
    </row>
    <row r="111" spans="10:30" s="1" customFormat="1" ht="30" customHeight="1">
      <c r="U111" s="613"/>
      <c r="V111" s="607">
        <v>21143</v>
      </c>
      <c r="W111" s="607" t="s">
        <v>731</v>
      </c>
      <c r="X111" s="330" t="s">
        <v>773</v>
      </c>
      <c r="Y111" s="609">
        <v>1</v>
      </c>
      <c r="Z111" s="606">
        <v>1</v>
      </c>
      <c r="AA111" s="516"/>
      <c r="AB111" s="516"/>
      <c r="AC111" s="333" t="str">
        <f t="shared" si="15"/>
        <v>Sen Meta</v>
      </c>
      <c r="AD111" s="333" t="str">
        <f t="shared" si="15"/>
        <v>Sen Meta</v>
      </c>
    </row>
    <row r="112" spans="10:30" s="1" customFormat="1" ht="30" customHeight="1">
      <c r="U112" s="613"/>
      <c r="V112" s="607">
        <v>21148</v>
      </c>
      <c r="W112" s="607" t="s">
        <v>732</v>
      </c>
      <c r="X112" s="330" t="s">
        <v>773</v>
      </c>
      <c r="Y112" s="609">
        <v>1</v>
      </c>
      <c r="Z112" s="606">
        <v>0.94736842105263197</v>
      </c>
      <c r="AA112" s="516"/>
      <c r="AB112" s="516"/>
      <c r="AC112" s="333" t="str">
        <f t="shared" si="15"/>
        <v>Sen Meta</v>
      </c>
      <c r="AD112" s="333" t="str">
        <f t="shared" si="15"/>
        <v>Sen Meta</v>
      </c>
    </row>
    <row r="113" spans="21:30" s="1" customFormat="1" ht="30" customHeight="1">
      <c r="U113" s="613"/>
      <c r="V113" s="607">
        <v>21153</v>
      </c>
      <c r="W113" s="607" t="s">
        <v>733</v>
      </c>
      <c r="X113" s="330" t="s">
        <v>773</v>
      </c>
      <c r="Y113" s="609">
        <v>1</v>
      </c>
      <c r="Z113" s="606">
        <v>1</v>
      </c>
      <c r="AA113" s="516"/>
      <c r="AB113" s="516"/>
      <c r="AC113" s="333" t="str">
        <f t="shared" si="15"/>
        <v>Sen Meta</v>
      </c>
      <c r="AD113" s="333" t="str">
        <f t="shared" si="15"/>
        <v>Sen Meta</v>
      </c>
    </row>
    <row r="114" spans="21:30" s="1" customFormat="1" ht="30" customHeight="1">
      <c r="U114" s="613"/>
      <c r="V114" s="607">
        <v>21156</v>
      </c>
      <c r="W114" s="607" t="s">
        <v>734</v>
      </c>
      <c r="X114" s="330" t="s">
        <v>773</v>
      </c>
      <c r="Y114" s="609">
        <v>1</v>
      </c>
      <c r="Z114" s="606">
        <v>1</v>
      </c>
      <c r="AA114" s="516"/>
      <c r="AB114" s="516"/>
      <c r="AC114" s="333" t="str">
        <f t="shared" si="15"/>
        <v>Sen Meta</v>
      </c>
      <c r="AD114" s="333" t="str">
        <f t="shared" si="15"/>
        <v>Sen Meta</v>
      </c>
    </row>
    <row r="115" spans="21:30" s="1" customFormat="1" ht="30" customHeight="1">
      <c r="U115" s="613"/>
      <c r="V115" s="607">
        <v>21158</v>
      </c>
      <c r="W115" s="607" t="s">
        <v>661</v>
      </c>
      <c r="X115" s="330" t="s">
        <v>773</v>
      </c>
      <c r="Y115" s="609">
        <v>1</v>
      </c>
      <c r="Z115" s="606">
        <v>1</v>
      </c>
      <c r="AA115" s="516"/>
      <c r="AB115" s="516"/>
      <c r="AC115" s="333" t="str">
        <f t="shared" si="15"/>
        <v>Sen Meta</v>
      </c>
      <c r="AD115" s="333" t="str">
        <f t="shared" si="15"/>
        <v>Sen Meta</v>
      </c>
    </row>
    <row r="116" spans="21:30" s="1" customFormat="1" ht="30" customHeight="1">
      <c r="U116" s="613"/>
      <c r="V116" s="607">
        <v>21159</v>
      </c>
      <c r="W116" s="607" t="s">
        <v>664</v>
      </c>
      <c r="X116" s="330" t="s">
        <v>773</v>
      </c>
      <c r="Y116" s="609">
        <v>1</v>
      </c>
      <c r="Z116" s="606">
        <v>0.952380952380952</v>
      </c>
      <c r="AA116" s="516"/>
      <c r="AB116" s="516"/>
      <c r="AC116" s="333" t="str">
        <f t="shared" si="15"/>
        <v>Sen Meta</v>
      </c>
      <c r="AD116" s="333" t="str">
        <f t="shared" si="15"/>
        <v>Sen Meta</v>
      </c>
    </row>
    <row r="117" spans="21:30" s="1" customFormat="1" ht="30" customHeight="1">
      <c r="U117" s="613"/>
      <c r="V117" s="607">
        <v>21161</v>
      </c>
      <c r="W117" s="607" t="s">
        <v>735</v>
      </c>
      <c r="X117" s="330" t="s">
        <v>773</v>
      </c>
      <c r="Y117" s="609">
        <v>1</v>
      </c>
      <c r="Z117" s="606">
        <v>1</v>
      </c>
      <c r="AA117" s="516"/>
      <c r="AB117" s="516"/>
      <c r="AC117" s="333" t="str">
        <f t="shared" si="15"/>
        <v>Sen Meta</v>
      </c>
      <c r="AD117" s="333" t="str">
        <f t="shared" si="15"/>
        <v>Sen Meta</v>
      </c>
    </row>
    <row r="118" spans="21:30" s="1" customFormat="1" ht="30" customHeight="1">
      <c r="U118" s="613"/>
      <c r="V118" s="607">
        <v>21165</v>
      </c>
      <c r="W118" s="607" t="s">
        <v>736</v>
      </c>
      <c r="X118" s="330" t="s">
        <v>773</v>
      </c>
      <c r="Y118" s="609">
        <v>1</v>
      </c>
      <c r="Z118" s="606">
        <v>1</v>
      </c>
      <c r="AA118" s="516"/>
      <c r="AB118" s="516"/>
      <c r="AC118" s="333" t="str">
        <f t="shared" si="15"/>
        <v>Sen Meta</v>
      </c>
      <c r="AD118" s="333" t="str">
        <f t="shared" si="15"/>
        <v>Sen Meta</v>
      </c>
    </row>
    <row r="119" spans="21:30" s="1" customFormat="1" ht="30" customHeight="1">
      <c r="U119" s="613"/>
      <c r="V119" s="607">
        <v>21169</v>
      </c>
      <c r="W119" s="607" t="s">
        <v>737</v>
      </c>
      <c r="X119" s="330" t="s">
        <v>773</v>
      </c>
      <c r="Y119" s="609">
        <v>0.83333333333333304</v>
      </c>
      <c r="Z119" s="606">
        <v>0.83333333333333304</v>
      </c>
      <c r="AA119" s="516"/>
      <c r="AB119" s="516"/>
      <c r="AC119" s="333" t="str">
        <f t="shared" si="15"/>
        <v>Sen Meta</v>
      </c>
      <c r="AD119" s="333" t="str">
        <f t="shared" si="15"/>
        <v>Sen Meta</v>
      </c>
    </row>
    <row r="120" spans="21:30" s="1" customFormat="1" ht="30" customHeight="1">
      <c r="U120" s="613"/>
      <c r="V120" s="607">
        <v>21172</v>
      </c>
      <c r="W120" s="607" t="s">
        <v>738</v>
      </c>
      <c r="X120" s="330" t="s">
        <v>773</v>
      </c>
      <c r="Y120" s="609">
        <v>1</v>
      </c>
      <c r="Z120" s="606">
        <v>1</v>
      </c>
      <c r="AA120" s="516"/>
      <c r="AB120" s="516"/>
      <c r="AC120" s="333" t="str">
        <f t="shared" si="15"/>
        <v>Sen Meta</v>
      </c>
      <c r="AD120" s="333" t="str">
        <f t="shared" si="15"/>
        <v>Sen Meta</v>
      </c>
    </row>
    <row r="121" spans="21:30" s="1" customFormat="1" ht="30" customHeight="1">
      <c r="U121" s="613"/>
      <c r="V121" s="607">
        <v>21173</v>
      </c>
      <c r="W121" s="607" t="s">
        <v>676</v>
      </c>
      <c r="X121" s="330" t="s">
        <v>773</v>
      </c>
      <c r="Y121" s="609">
        <v>1</v>
      </c>
      <c r="Z121" s="606">
        <v>1</v>
      </c>
      <c r="AA121" s="516"/>
      <c r="AB121" s="516"/>
      <c r="AC121" s="333" t="str">
        <f t="shared" si="15"/>
        <v>Sen Meta</v>
      </c>
      <c r="AD121" s="333" t="str">
        <f t="shared" si="15"/>
        <v>Sen Meta</v>
      </c>
    </row>
    <row r="122" spans="21:30" s="1" customFormat="1" ht="30" customHeight="1">
      <c r="U122" s="613"/>
      <c r="V122" s="607">
        <v>21175</v>
      </c>
      <c r="W122" s="607" t="s">
        <v>739</v>
      </c>
      <c r="X122" s="330" t="s">
        <v>773</v>
      </c>
      <c r="Y122" s="609">
        <v>1</v>
      </c>
      <c r="Z122" s="606">
        <v>0.95</v>
      </c>
      <c r="AA122" s="516"/>
      <c r="AB122" s="516"/>
      <c r="AC122" s="333" t="str">
        <f t="shared" si="15"/>
        <v>Sen Meta</v>
      </c>
      <c r="AD122" s="333" t="str">
        <f t="shared" si="15"/>
        <v>Sen Meta</v>
      </c>
    </row>
    <row r="123" spans="21:30" s="1" customFormat="1" ht="30" customHeight="1">
      <c r="U123" s="613"/>
      <c r="V123" s="607">
        <v>21177</v>
      </c>
      <c r="W123" s="607" t="s">
        <v>740</v>
      </c>
      <c r="X123" s="330" t="s">
        <v>773</v>
      </c>
      <c r="Y123" s="609">
        <v>1</v>
      </c>
      <c r="Z123" s="606">
        <v>0.8</v>
      </c>
      <c r="AA123" s="516"/>
      <c r="AB123" s="516"/>
      <c r="AC123" s="333" t="str">
        <f t="shared" si="15"/>
        <v>Sen Meta</v>
      </c>
      <c r="AD123" s="333" t="str">
        <f t="shared" si="15"/>
        <v>Sen Meta</v>
      </c>
    </row>
    <row r="124" spans="21:30" s="1" customFormat="1" ht="30" customHeight="1">
      <c r="U124" s="613"/>
      <c r="V124" s="607">
        <v>21180</v>
      </c>
      <c r="W124" s="607" t="s">
        <v>679</v>
      </c>
      <c r="X124" s="330" t="s">
        <v>773</v>
      </c>
      <c r="Y124" s="609">
        <v>1</v>
      </c>
      <c r="Z124" s="606">
        <v>1</v>
      </c>
      <c r="AA124" s="516"/>
      <c r="AB124" s="516"/>
      <c r="AC124" s="333" t="str">
        <f t="shared" si="15"/>
        <v>Sen Meta</v>
      </c>
      <c r="AD124" s="333" t="str">
        <f t="shared" si="15"/>
        <v>Sen Meta</v>
      </c>
    </row>
    <row r="125" spans="21:30" s="1" customFormat="1" ht="30" customHeight="1">
      <c r="U125" s="613"/>
      <c r="V125" s="607">
        <v>21184</v>
      </c>
      <c r="W125" s="607" t="s">
        <v>741</v>
      </c>
      <c r="X125" s="330" t="s">
        <v>773</v>
      </c>
      <c r="Y125" s="609">
        <v>1</v>
      </c>
      <c r="Z125" s="606">
        <v>1</v>
      </c>
      <c r="AA125" s="516"/>
      <c r="AB125" s="516"/>
      <c r="AC125" s="333" t="str">
        <f t="shared" si="15"/>
        <v>Sen Meta</v>
      </c>
      <c r="AD125" s="333" t="str">
        <f t="shared" si="15"/>
        <v>Sen Meta</v>
      </c>
    </row>
    <row r="126" spans="21:30" s="1" customFormat="1" ht="30" customHeight="1">
      <c r="U126" s="613"/>
      <c r="V126" s="607">
        <v>21186</v>
      </c>
      <c r="W126" s="607" t="s">
        <v>742</v>
      </c>
      <c r="X126" s="330" t="s">
        <v>773</v>
      </c>
      <c r="Y126" s="609">
        <v>1</v>
      </c>
      <c r="Z126" s="606">
        <v>1</v>
      </c>
      <c r="AA126" s="516"/>
      <c r="AB126" s="516"/>
      <c r="AC126" s="333" t="str">
        <f t="shared" si="15"/>
        <v>Sen Meta</v>
      </c>
      <c r="AD126" s="333" t="str">
        <f t="shared" si="15"/>
        <v>Sen Meta</v>
      </c>
    </row>
    <row r="127" spans="21:30" s="1" customFormat="1" ht="30" customHeight="1">
      <c r="U127" s="613"/>
      <c r="V127" s="607">
        <v>21187</v>
      </c>
      <c r="W127" s="607" t="s">
        <v>681</v>
      </c>
      <c r="X127" s="330" t="s">
        <v>773</v>
      </c>
      <c r="Y127" s="609">
        <v>1</v>
      </c>
      <c r="Z127" s="606">
        <v>1</v>
      </c>
      <c r="AA127" s="516"/>
      <c r="AB127" s="516"/>
      <c r="AC127" s="333" t="str">
        <f t="shared" si="15"/>
        <v>Sen Meta</v>
      </c>
      <c r="AD127" s="333" t="str">
        <f t="shared" si="15"/>
        <v>Sen Meta</v>
      </c>
    </row>
    <row r="128" spans="21:30" s="1" customFormat="1" ht="30" customHeight="1">
      <c r="U128" s="613"/>
      <c r="V128" s="607">
        <v>21192</v>
      </c>
      <c r="W128" s="607" t="s">
        <v>743</v>
      </c>
      <c r="X128" s="330" t="s">
        <v>773</v>
      </c>
      <c r="Y128" s="609">
        <v>1</v>
      </c>
      <c r="Z128" s="606">
        <v>0.85714285714285698</v>
      </c>
      <c r="AA128" s="516"/>
      <c r="AB128" s="516"/>
      <c r="AC128" s="333" t="str">
        <f t="shared" si="15"/>
        <v>Sen Meta</v>
      </c>
      <c r="AD128" s="333" t="str">
        <f t="shared" si="15"/>
        <v>Sen Meta</v>
      </c>
    </row>
    <row r="129" spans="21:30" s="1" customFormat="1" ht="30" customHeight="1">
      <c r="U129" s="613"/>
      <c r="V129" s="607">
        <v>21194</v>
      </c>
      <c r="W129" s="607" t="s">
        <v>744</v>
      </c>
      <c r="X129" s="330" t="s">
        <v>773</v>
      </c>
      <c r="Y129" s="609">
        <v>1</v>
      </c>
      <c r="Z129" s="606">
        <v>1</v>
      </c>
      <c r="AA129" s="516"/>
      <c r="AB129" s="516"/>
      <c r="AC129" s="333" t="str">
        <f t="shared" si="15"/>
        <v>Sen Meta</v>
      </c>
      <c r="AD129" s="333" t="str">
        <f t="shared" si="15"/>
        <v>Sen Meta</v>
      </c>
    </row>
    <row r="130" spans="21:30" s="1" customFormat="1" ht="30" customHeight="1">
      <c r="U130" s="613"/>
      <c r="V130" s="607">
        <v>21196</v>
      </c>
      <c r="W130" s="607" t="s">
        <v>772</v>
      </c>
      <c r="X130" s="330" t="s">
        <v>773</v>
      </c>
      <c r="Y130" s="609">
        <v>1</v>
      </c>
      <c r="Z130" s="606">
        <v>1</v>
      </c>
      <c r="AA130" s="516"/>
      <c r="AB130" s="516"/>
      <c r="AC130" s="333" t="str">
        <f t="shared" si="15"/>
        <v>Sen Meta</v>
      </c>
      <c r="AD130" s="333" t="str">
        <f t="shared" si="15"/>
        <v>Sen Meta</v>
      </c>
    </row>
    <row r="131" spans="21:30" s="1" customFormat="1" ht="30" customHeight="1">
      <c r="U131" s="613"/>
      <c r="V131" s="607">
        <v>21198</v>
      </c>
      <c r="W131" s="607" t="s">
        <v>688</v>
      </c>
      <c r="X131" s="330" t="s">
        <v>773</v>
      </c>
      <c r="Y131" s="609">
        <v>1</v>
      </c>
      <c r="Z131" s="606">
        <v>1</v>
      </c>
      <c r="AA131" s="516"/>
      <c r="AB131" s="516"/>
      <c r="AC131" s="333" t="str">
        <f t="shared" si="15"/>
        <v>Sen Meta</v>
      </c>
      <c r="AD131" s="333" t="str">
        <f t="shared" si="15"/>
        <v>Sen Meta</v>
      </c>
    </row>
    <row r="132" spans="21:30">
      <c r="U132" s="614"/>
      <c r="V132" s="608">
        <v>21199</v>
      </c>
      <c r="W132" s="608" t="s">
        <v>636</v>
      </c>
      <c r="X132" s="332" t="s">
        <v>773</v>
      </c>
      <c r="Y132" s="610">
        <v>1</v>
      </c>
      <c r="Z132" s="606">
        <v>0.60344827586206895</v>
      </c>
      <c r="AA132" s="516"/>
      <c r="AB132" s="516"/>
      <c r="AC132" s="333" t="str">
        <f t="shared" si="15"/>
        <v>Sen Meta</v>
      </c>
      <c r="AD132" s="333" t="str">
        <f t="shared" si="15"/>
        <v>Sen Meta</v>
      </c>
    </row>
    <row r="133" spans="21:30">
      <c r="U133" s="613" t="s">
        <v>745</v>
      </c>
      <c r="V133" s="607">
        <v>21159</v>
      </c>
      <c r="W133" s="607" t="s">
        <v>664</v>
      </c>
      <c r="X133" s="330" t="s">
        <v>773</v>
      </c>
      <c r="Y133" s="611"/>
      <c r="Z133" s="606">
        <v>0</v>
      </c>
      <c r="AA133" s="516"/>
      <c r="AB133" s="516"/>
      <c r="AC133" s="333" t="str">
        <f t="shared" si="15"/>
        <v>----</v>
      </c>
      <c r="AD133" s="333" t="str">
        <f t="shared" si="15"/>
        <v>Sen Meta</v>
      </c>
    </row>
    <row r="134" spans="21:30">
      <c r="U134" s="613"/>
      <c r="V134" s="607">
        <v>21199</v>
      </c>
      <c r="W134" s="607" t="s">
        <v>636</v>
      </c>
      <c r="X134" s="330" t="s">
        <v>773</v>
      </c>
      <c r="Y134" s="611"/>
      <c r="Z134" s="606">
        <v>0</v>
      </c>
      <c r="AA134" s="516"/>
      <c r="AB134" s="516"/>
      <c r="AC134" s="333" t="str">
        <f t="shared" ref="AC134:AD194" si="16">+IF(COUNTA(Y134)=0,"----",IF(COUNTA(AA134)=0,"Sen Meta",IF(Y134&gt;=AA134,"SI","NON")))</f>
        <v>----</v>
      </c>
      <c r="AD134" s="333" t="str">
        <f t="shared" si="16"/>
        <v>Sen Meta</v>
      </c>
    </row>
    <row r="135" spans="21:30">
      <c r="U135" s="613" t="s">
        <v>746</v>
      </c>
      <c r="V135" s="607">
        <v>21045</v>
      </c>
      <c r="W135" s="607" t="s">
        <v>747</v>
      </c>
      <c r="X135" s="330" t="s">
        <v>773</v>
      </c>
      <c r="Y135" s="611">
        <v>0.66666666666666696</v>
      </c>
      <c r="Z135" s="606">
        <v>0.58333333333333304</v>
      </c>
      <c r="AA135" s="516"/>
      <c r="AB135" s="516"/>
      <c r="AC135" s="333" t="str">
        <f t="shared" si="16"/>
        <v>Sen Meta</v>
      </c>
      <c r="AD135" s="333" t="str">
        <f t="shared" si="16"/>
        <v>Sen Meta</v>
      </c>
    </row>
    <row r="136" spans="21:30">
      <c r="U136" s="613"/>
      <c r="V136" s="607">
        <v>21047</v>
      </c>
      <c r="W136" s="607" t="s">
        <v>695</v>
      </c>
      <c r="X136" s="330" t="s">
        <v>773</v>
      </c>
      <c r="Y136" s="611">
        <v>0.36</v>
      </c>
      <c r="Z136" s="606">
        <v>0.32142857142857101</v>
      </c>
      <c r="AA136" s="516"/>
      <c r="AB136" s="516"/>
      <c r="AC136" s="333" t="str">
        <f t="shared" si="16"/>
        <v>Sen Meta</v>
      </c>
      <c r="AD136" s="333" t="str">
        <f t="shared" si="16"/>
        <v>Sen Meta</v>
      </c>
    </row>
    <row r="137" spans="21:30">
      <c r="U137" s="613"/>
      <c r="V137" s="607">
        <v>21050</v>
      </c>
      <c r="W137" s="607" t="s">
        <v>698</v>
      </c>
      <c r="X137" s="330" t="s">
        <v>773</v>
      </c>
      <c r="Y137" s="611">
        <v>1</v>
      </c>
      <c r="Z137" s="606">
        <v>0.8</v>
      </c>
      <c r="AA137" s="516"/>
      <c r="AB137" s="516"/>
      <c r="AC137" s="333" t="str">
        <f t="shared" si="16"/>
        <v>Sen Meta</v>
      </c>
      <c r="AD137" s="333" t="str">
        <f t="shared" si="16"/>
        <v>Sen Meta</v>
      </c>
    </row>
    <row r="138" spans="21:30">
      <c r="U138" s="613"/>
      <c r="V138" s="607">
        <v>21051</v>
      </c>
      <c r="W138" s="607" t="s">
        <v>460</v>
      </c>
      <c r="X138" s="330" t="s">
        <v>773</v>
      </c>
      <c r="Y138" s="611">
        <v>0.57142857142857095</v>
      </c>
      <c r="Z138" s="606">
        <v>0.5</v>
      </c>
      <c r="AA138" s="516"/>
      <c r="AB138" s="516"/>
      <c r="AC138" s="333" t="str">
        <f t="shared" si="16"/>
        <v>Sen Meta</v>
      </c>
      <c r="AD138" s="333" t="str">
        <f t="shared" si="16"/>
        <v>Sen Meta</v>
      </c>
    </row>
    <row r="139" spans="21:30">
      <c r="U139" s="613"/>
      <c r="V139" s="607">
        <v>21052</v>
      </c>
      <c r="W139" s="607" t="s">
        <v>469</v>
      </c>
      <c r="X139" s="330" t="s">
        <v>773</v>
      </c>
      <c r="Y139" s="611">
        <v>1</v>
      </c>
      <c r="Z139" s="606">
        <v>0.85714285714285698</v>
      </c>
      <c r="AA139" s="516"/>
      <c r="AB139" s="516"/>
      <c r="AC139" s="333" t="str">
        <f t="shared" si="16"/>
        <v>Sen Meta</v>
      </c>
      <c r="AD139" s="333" t="str">
        <f t="shared" si="16"/>
        <v>Sen Meta</v>
      </c>
    </row>
    <row r="140" spans="21:30" ht="25.5">
      <c r="U140" s="613"/>
      <c r="V140" s="607">
        <v>21053</v>
      </c>
      <c r="W140" s="607" t="s">
        <v>478</v>
      </c>
      <c r="X140" s="330" t="s">
        <v>773</v>
      </c>
      <c r="Y140" s="611">
        <v>1</v>
      </c>
      <c r="Z140" s="606">
        <v>0.8</v>
      </c>
      <c r="AA140" s="516"/>
      <c r="AB140" s="516"/>
      <c r="AC140" s="333" t="str">
        <f t="shared" si="16"/>
        <v>Sen Meta</v>
      </c>
      <c r="AD140" s="333" t="str">
        <f t="shared" si="16"/>
        <v>Sen Meta</v>
      </c>
    </row>
    <row r="141" spans="21:30">
      <c r="U141" s="613"/>
      <c r="V141" s="607">
        <v>21055</v>
      </c>
      <c r="W141" s="607" t="s">
        <v>748</v>
      </c>
      <c r="X141" s="330" t="s">
        <v>773</v>
      </c>
      <c r="Y141" s="611">
        <v>0.8125</v>
      </c>
      <c r="Z141" s="606">
        <v>0.65</v>
      </c>
      <c r="AA141" s="516"/>
      <c r="AB141" s="516"/>
      <c r="AC141" s="333" t="str">
        <f t="shared" si="16"/>
        <v>Sen Meta</v>
      </c>
      <c r="AD141" s="333" t="str">
        <f t="shared" si="16"/>
        <v>Sen Meta</v>
      </c>
    </row>
    <row r="142" spans="21:30">
      <c r="U142" s="613"/>
      <c r="V142" s="607">
        <v>21056</v>
      </c>
      <c r="W142" s="607" t="s">
        <v>703</v>
      </c>
      <c r="X142" s="330" t="s">
        <v>773</v>
      </c>
      <c r="Y142" s="611">
        <v>0.38095238095238099</v>
      </c>
      <c r="Z142" s="606">
        <v>0.33333333333333298</v>
      </c>
      <c r="AA142" s="516"/>
      <c r="AB142" s="516"/>
      <c r="AC142" s="333" t="str">
        <f t="shared" si="16"/>
        <v>Sen Meta</v>
      </c>
      <c r="AD142" s="333" t="str">
        <f t="shared" si="16"/>
        <v>Sen Meta</v>
      </c>
    </row>
    <row r="143" spans="21:30">
      <c r="U143" s="613"/>
      <c r="V143" s="607">
        <v>21059</v>
      </c>
      <c r="W143" s="607" t="s">
        <v>704</v>
      </c>
      <c r="X143" s="330" t="s">
        <v>773</v>
      </c>
      <c r="Y143" s="611">
        <v>0.5</v>
      </c>
      <c r="Z143" s="606">
        <v>0.4</v>
      </c>
      <c r="AA143" s="516"/>
      <c r="AB143" s="516"/>
      <c r="AC143" s="333" t="str">
        <f t="shared" si="16"/>
        <v>Sen Meta</v>
      </c>
      <c r="AD143" s="333" t="str">
        <f t="shared" si="16"/>
        <v>Sen Meta</v>
      </c>
    </row>
    <row r="144" spans="21:30">
      <c r="U144" s="613"/>
      <c r="V144" s="607">
        <v>21060</v>
      </c>
      <c r="W144" s="607" t="s">
        <v>705</v>
      </c>
      <c r="X144" s="330" t="s">
        <v>773</v>
      </c>
      <c r="Y144" s="611">
        <v>0.625</v>
      </c>
      <c r="Z144" s="606">
        <v>0.5</v>
      </c>
      <c r="AA144" s="516"/>
      <c r="AB144" s="516"/>
      <c r="AC144" s="333" t="str">
        <f t="shared" si="16"/>
        <v>Sen Meta</v>
      </c>
      <c r="AD144" s="333" t="str">
        <f t="shared" si="16"/>
        <v>Sen Meta</v>
      </c>
    </row>
    <row r="145" spans="21:30">
      <c r="U145" s="613"/>
      <c r="V145" s="607">
        <v>21061</v>
      </c>
      <c r="W145" s="607" t="s">
        <v>508</v>
      </c>
      <c r="X145" s="330" t="s">
        <v>773</v>
      </c>
      <c r="Y145" s="611">
        <v>1</v>
      </c>
      <c r="Z145" s="606">
        <v>0.71428571428571397</v>
      </c>
      <c r="AA145" s="516"/>
      <c r="AB145" s="516"/>
      <c r="AC145" s="333" t="str">
        <f t="shared" si="16"/>
        <v>Sen Meta</v>
      </c>
      <c r="AD145" s="333" t="str">
        <f t="shared" si="16"/>
        <v>Sen Meta</v>
      </c>
    </row>
    <row r="146" spans="21:30" ht="25.5">
      <c r="U146" s="613"/>
      <c r="V146" s="607">
        <v>21062</v>
      </c>
      <c r="W146" s="607" t="s">
        <v>515</v>
      </c>
      <c r="X146" s="330" t="s">
        <v>773</v>
      </c>
      <c r="Y146" s="611">
        <v>0.85</v>
      </c>
      <c r="Z146" s="606">
        <v>0.70833333333333304</v>
      </c>
      <c r="AA146" s="516"/>
      <c r="AB146" s="516"/>
      <c r="AC146" s="333" t="str">
        <f t="shared" si="16"/>
        <v>Sen Meta</v>
      </c>
      <c r="AD146" s="333" t="str">
        <f t="shared" si="16"/>
        <v>Sen Meta</v>
      </c>
    </row>
    <row r="147" spans="21:30">
      <c r="U147" s="613"/>
      <c r="V147" s="607">
        <v>21063</v>
      </c>
      <c r="W147" s="607" t="s">
        <v>522</v>
      </c>
      <c r="X147" s="330" t="s">
        <v>773</v>
      </c>
      <c r="Y147" s="611">
        <v>1</v>
      </c>
      <c r="Z147" s="606">
        <v>0.85714285714285698</v>
      </c>
      <c r="AA147" s="516"/>
      <c r="AB147" s="516"/>
      <c r="AC147" s="333" t="str">
        <f t="shared" si="16"/>
        <v>Sen Meta</v>
      </c>
      <c r="AD147" s="333" t="str">
        <f t="shared" si="16"/>
        <v>Sen Meta</v>
      </c>
    </row>
    <row r="148" spans="21:30" s="1" customFormat="1" ht="30" customHeight="1">
      <c r="U148" s="613"/>
      <c r="V148" s="607">
        <v>21064</v>
      </c>
      <c r="W148" s="607" t="s">
        <v>749</v>
      </c>
      <c r="X148" s="330" t="s">
        <v>773</v>
      </c>
      <c r="Y148" s="611">
        <v>0.83333333333333304</v>
      </c>
      <c r="Z148" s="606">
        <v>0.75</v>
      </c>
      <c r="AA148" s="516"/>
      <c r="AB148" s="516"/>
      <c r="AC148" s="333" t="str">
        <f t="shared" si="16"/>
        <v>Sen Meta</v>
      </c>
      <c r="AD148" s="333" t="str">
        <f t="shared" si="16"/>
        <v>Sen Meta</v>
      </c>
    </row>
    <row r="149" spans="21:30" s="1" customFormat="1" ht="30" customHeight="1">
      <c r="U149" s="613"/>
      <c r="V149" s="607">
        <v>21066</v>
      </c>
      <c r="W149" s="607" t="s">
        <v>707</v>
      </c>
      <c r="X149" s="330" t="s">
        <v>773</v>
      </c>
      <c r="Y149" s="611">
        <v>0.76470588235294101</v>
      </c>
      <c r="Z149" s="606">
        <v>0.65</v>
      </c>
      <c r="AA149" s="516"/>
      <c r="AB149" s="516"/>
      <c r="AC149" s="333" t="str">
        <f t="shared" si="16"/>
        <v>Sen Meta</v>
      </c>
      <c r="AD149" s="333" t="str">
        <f t="shared" si="16"/>
        <v>Sen Meta</v>
      </c>
    </row>
    <row r="150" spans="21:30" s="1" customFormat="1" ht="30" customHeight="1">
      <c r="U150" s="613"/>
      <c r="V150" s="607">
        <v>21069</v>
      </c>
      <c r="W150" s="607" t="s">
        <v>708</v>
      </c>
      <c r="X150" s="330" t="s">
        <v>773</v>
      </c>
      <c r="Y150" s="611">
        <v>0.66666666666666696</v>
      </c>
      <c r="Z150" s="606">
        <v>0.66666666666666696</v>
      </c>
      <c r="AA150" s="516"/>
      <c r="AB150" s="516"/>
      <c r="AC150" s="333" t="str">
        <f t="shared" si="16"/>
        <v>Sen Meta</v>
      </c>
      <c r="AD150" s="333" t="str">
        <f t="shared" si="16"/>
        <v>Sen Meta</v>
      </c>
    </row>
    <row r="151" spans="21:30" s="1" customFormat="1" ht="30" customHeight="1">
      <c r="U151" s="613"/>
      <c r="V151" s="607">
        <v>21070</v>
      </c>
      <c r="W151" s="607" t="s">
        <v>546</v>
      </c>
      <c r="X151" s="330" t="s">
        <v>773</v>
      </c>
      <c r="Y151" s="611">
        <v>1</v>
      </c>
      <c r="Z151" s="606">
        <v>1</v>
      </c>
      <c r="AA151" s="516"/>
      <c r="AB151" s="516"/>
      <c r="AC151" s="333" t="str">
        <f t="shared" si="16"/>
        <v>Sen Meta</v>
      </c>
      <c r="AD151" s="333" t="str">
        <f t="shared" si="16"/>
        <v>Sen Meta</v>
      </c>
    </row>
    <row r="152" spans="21:30" s="1" customFormat="1" ht="30" customHeight="1">
      <c r="U152" s="613"/>
      <c r="V152" s="607">
        <v>21071</v>
      </c>
      <c r="W152" s="607" t="s">
        <v>552</v>
      </c>
      <c r="X152" s="330" t="s">
        <v>773</v>
      </c>
      <c r="Y152" s="611">
        <v>1</v>
      </c>
      <c r="Z152" s="606">
        <v>0.88888888888888895</v>
      </c>
      <c r="AA152" s="516"/>
      <c r="AB152" s="516"/>
      <c r="AC152" s="333" t="str">
        <f t="shared" si="16"/>
        <v>Sen Meta</v>
      </c>
      <c r="AD152" s="333" t="str">
        <f t="shared" si="16"/>
        <v>Sen Meta</v>
      </c>
    </row>
    <row r="153" spans="21:30" s="1" customFormat="1" ht="30" customHeight="1">
      <c r="U153" s="613"/>
      <c r="V153" s="607">
        <v>21072</v>
      </c>
      <c r="W153" s="607" t="s">
        <v>750</v>
      </c>
      <c r="X153" s="330" t="s">
        <v>773</v>
      </c>
      <c r="Y153" s="611">
        <v>0.8125</v>
      </c>
      <c r="Z153" s="606">
        <v>0.72222222222222199</v>
      </c>
      <c r="AA153" s="516"/>
      <c r="AB153" s="516"/>
      <c r="AC153" s="333" t="str">
        <f t="shared" si="16"/>
        <v>Sen Meta</v>
      </c>
      <c r="AD153" s="333" t="str">
        <f t="shared" si="16"/>
        <v>Sen Meta</v>
      </c>
    </row>
    <row r="154" spans="21:30" s="1" customFormat="1" ht="30" customHeight="1">
      <c r="U154" s="613"/>
      <c r="V154" s="607">
        <v>21076</v>
      </c>
      <c r="W154" s="607" t="s">
        <v>564</v>
      </c>
      <c r="X154" s="330" t="s">
        <v>773</v>
      </c>
      <c r="Y154" s="611">
        <v>0.9375</v>
      </c>
      <c r="Z154" s="606">
        <v>0.88235294117647101</v>
      </c>
      <c r="AA154" s="516"/>
      <c r="AB154" s="516"/>
      <c r="AC154" s="333" t="str">
        <f t="shared" si="16"/>
        <v>Sen Meta</v>
      </c>
      <c r="AD154" s="333" t="str">
        <f t="shared" si="16"/>
        <v>Sen Meta</v>
      </c>
    </row>
    <row r="155" spans="21:30" s="1" customFormat="1" ht="30" customHeight="1">
      <c r="U155" s="613"/>
      <c r="V155" s="607">
        <v>21078</v>
      </c>
      <c r="W155" s="607" t="s">
        <v>751</v>
      </c>
      <c r="X155" s="330" t="s">
        <v>773</v>
      </c>
      <c r="Y155" s="611">
        <v>1</v>
      </c>
      <c r="Z155" s="606">
        <v>0.91666666666666696</v>
      </c>
      <c r="AA155" s="516"/>
      <c r="AB155" s="516"/>
      <c r="AC155" s="333" t="str">
        <f t="shared" si="16"/>
        <v>Sen Meta</v>
      </c>
      <c r="AD155" s="333" t="str">
        <f t="shared" si="16"/>
        <v>Sen Meta</v>
      </c>
    </row>
    <row r="156" spans="21:30" s="1" customFormat="1" ht="30" customHeight="1">
      <c r="U156" s="613"/>
      <c r="V156" s="607">
        <v>21079</v>
      </c>
      <c r="W156" s="607" t="s">
        <v>714</v>
      </c>
      <c r="X156" s="330" t="s">
        <v>773</v>
      </c>
      <c r="Y156" s="611">
        <v>0.91304347826086996</v>
      </c>
      <c r="Z156" s="606">
        <v>0.875</v>
      </c>
      <c r="AA156" s="516"/>
      <c r="AB156" s="516"/>
      <c r="AC156" s="333" t="str">
        <f t="shared" si="16"/>
        <v>Sen Meta</v>
      </c>
      <c r="AD156" s="333" t="str">
        <f t="shared" si="16"/>
        <v>Sen Meta</v>
      </c>
    </row>
    <row r="157" spans="21:30" s="1" customFormat="1" ht="30" customHeight="1">
      <c r="U157" s="613"/>
      <c r="V157" s="607">
        <v>21082</v>
      </c>
      <c r="W157" s="607" t="s">
        <v>716</v>
      </c>
      <c r="X157" s="330" t="s">
        <v>773</v>
      </c>
      <c r="Y157" s="611">
        <v>1</v>
      </c>
      <c r="Z157" s="606">
        <v>0.5</v>
      </c>
      <c r="AA157" s="516"/>
      <c r="AB157" s="516"/>
      <c r="AC157" s="333" t="str">
        <f t="shared" si="16"/>
        <v>Sen Meta</v>
      </c>
      <c r="AD157" s="333" t="str">
        <f t="shared" si="16"/>
        <v>Sen Meta</v>
      </c>
    </row>
    <row r="158" spans="21:30" s="1" customFormat="1" ht="30" customHeight="1">
      <c r="U158" s="613"/>
      <c r="V158" s="607">
        <v>21083</v>
      </c>
      <c r="W158" s="607" t="s">
        <v>588</v>
      </c>
      <c r="X158" s="330" t="s">
        <v>773</v>
      </c>
      <c r="Y158" s="611">
        <v>1</v>
      </c>
      <c r="Z158" s="606">
        <v>1</v>
      </c>
      <c r="AA158" s="516"/>
      <c r="AB158" s="516"/>
      <c r="AC158" s="333" t="str">
        <f t="shared" si="16"/>
        <v>Sen Meta</v>
      </c>
      <c r="AD158" s="333" t="str">
        <f t="shared" si="16"/>
        <v>Sen Meta</v>
      </c>
    </row>
    <row r="159" spans="21:30" s="1" customFormat="1" ht="30" customHeight="1">
      <c r="U159" s="613"/>
      <c r="V159" s="607">
        <v>21084</v>
      </c>
      <c r="W159" s="607" t="s">
        <v>592</v>
      </c>
      <c r="X159" s="330" t="s">
        <v>773</v>
      </c>
      <c r="Y159" s="611">
        <v>1</v>
      </c>
      <c r="Z159" s="606">
        <v>0.875</v>
      </c>
      <c r="AA159" s="516"/>
      <c r="AB159" s="516"/>
      <c r="AC159" s="333" t="str">
        <f t="shared" si="16"/>
        <v>Sen Meta</v>
      </c>
      <c r="AD159" s="333" t="str">
        <f t="shared" si="16"/>
        <v>Sen Meta</v>
      </c>
    </row>
    <row r="160" spans="21:30" s="1" customFormat="1" ht="30" customHeight="1">
      <c r="U160" s="613"/>
      <c r="V160" s="607">
        <v>21087</v>
      </c>
      <c r="W160" s="607" t="s">
        <v>752</v>
      </c>
      <c r="X160" s="330" t="s">
        <v>773</v>
      </c>
      <c r="Y160" s="611">
        <v>1</v>
      </c>
      <c r="Z160" s="606">
        <v>1</v>
      </c>
      <c r="AA160" s="516"/>
      <c r="AB160" s="516"/>
      <c r="AC160" s="333" t="str">
        <f t="shared" si="16"/>
        <v>Sen Meta</v>
      </c>
      <c r="AD160" s="333" t="str">
        <f t="shared" si="16"/>
        <v>Sen Meta</v>
      </c>
    </row>
    <row r="161" spans="21:30" s="1" customFormat="1" ht="30" customHeight="1">
      <c r="U161" s="613"/>
      <c r="V161" s="607">
        <v>21089</v>
      </c>
      <c r="W161" s="607" t="s">
        <v>753</v>
      </c>
      <c r="X161" s="330" t="s">
        <v>773</v>
      </c>
      <c r="Y161" s="611">
        <v>1</v>
      </c>
      <c r="Z161" s="606">
        <v>1</v>
      </c>
      <c r="AA161" s="516"/>
      <c r="AB161" s="516"/>
      <c r="AC161" s="333" t="str">
        <f t="shared" si="16"/>
        <v>Sen Meta</v>
      </c>
      <c r="AD161" s="333" t="str">
        <f t="shared" si="16"/>
        <v>Sen Meta</v>
      </c>
    </row>
    <row r="162" spans="21:30" s="1" customFormat="1" ht="30" customHeight="1">
      <c r="U162" s="613"/>
      <c r="V162" s="607">
        <v>21091</v>
      </c>
      <c r="W162" s="607" t="s">
        <v>754</v>
      </c>
      <c r="X162" s="330" t="s">
        <v>773</v>
      </c>
      <c r="Y162" s="611">
        <v>1</v>
      </c>
      <c r="Z162" s="606">
        <v>0.88888888888888895</v>
      </c>
      <c r="AA162" s="516"/>
      <c r="AB162" s="516"/>
      <c r="AC162" s="333" t="str">
        <f t="shared" si="16"/>
        <v>Sen Meta</v>
      </c>
      <c r="AD162" s="333" t="str">
        <f t="shared" si="16"/>
        <v>Sen Meta</v>
      </c>
    </row>
    <row r="163" spans="21:30" s="1" customFormat="1" ht="30" customHeight="1">
      <c r="U163" s="613"/>
      <c r="V163" s="607">
        <v>21093</v>
      </c>
      <c r="W163" s="607" t="s">
        <v>719</v>
      </c>
      <c r="X163" s="330" t="s">
        <v>773</v>
      </c>
      <c r="Y163" s="611">
        <v>0.84615384615384603</v>
      </c>
      <c r="Z163" s="606">
        <v>0.84615384615384603</v>
      </c>
      <c r="AA163" s="516"/>
      <c r="AB163" s="516"/>
      <c r="AC163" s="333" t="str">
        <f t="shared" si="16"/>
        <v>Sen Meta</v>
      </c>
      <c r="AD163" s="333" t="str">
        <f t="shared" si="16"/>
        <v>Sen Meta</v>
      </c>
    </row>
    <row r="164" spans="21:30" s="1" customFormat="1" ht="30" customHeight="1">
      <c r="U164" s="613"/>
      <c r="V164" s="607">
        <v>21095</v>
      </c>
      <c r="W164" s="607" t="s">
        <v>608</v>
      </c>
      <c r="X164" s="330" t="s">
        <v>773</v>
      </c>
      <c r="Y164" s="611">
        <v>0.47368421052631599</v>
      </c>
      <c r="Z164" s="606">
        <v>0.42857142857142899</v>
      </c>
      <c r="AA164" s="516"/>
      <c r="AB164" s="516"/>
      <c r="AC164" s="333" t="str">
        <f t="shared" si="16"/>
        <v>Sen Meta</v>
      </c>
      <c r="AD164" s="333" t="str">
        <f t="shared" si="16"/>
        <v>Sen Meta</v>
      </c>
    </row>
    <row r="165" spans="21:30" s="1" customFormat="1" ht="30" customHeight="1">
      <c r="U165" s="613"/>
      <c r="V165" s="607">
        <v>21096</v>
      </c>
      <c r="W165" s="607" t="s">
        <v>755</v>
      </c>
      <c r="X165" s="330" t="s">
        <v>773</v>
      </c>
      <c r="Y165" s="611">
        <v>0.94736842105263197</v>
      </c>
      <c r="Z165" s="606">
        <v>0.85714285714285698</v>
      </c>
      <c r="AA165" s="516"/>
      <c r="AB165" s="516"/>
      <c r="AC165" s="333" t="str">
        <f t="shared" si="16"/>
        <v>Sen Meta</v>
      </c>
      <c r="AD165" s="333" t="str">
        <f t="shared" si="16"/>
        <v>Sen Meta</v>
      </c>
    </row>
    <row r="166" spans="21:30" s="1" customFormat="1" ht="30" customHeight="1">
      <c r="U166" s="613"/>
      <c r="V166" s="607">
        <v>21102</v>
      </c>
      <c r="W166" s="607" t="s">
        <v>756</v>
      </c>
      <c r="X166" s="330" t="s">
        <v>773</v>
      </c>
      <c r="Y166" s="611">
        <v>0.8</v>
      </c>
      <c r="Z166" s="606">
        <v>0.8</v>
      </c>
      <c r="AA166" s="516"/>
      <c r="AB166" s="516"/>
      <c r="AC166" s="333" t="str">
        <f t="shared" si="16"/>
        <v>Sen Meta</v>
      </c>
      <c r="AD166" s="333" t="str">
        <f t="shared" si="16"/>
        <v>Sen Meta</v>
      </c>
    </row>
    <row r="167" spans="21:30" s="1" customFormat="1" ht="30" customHeight="1">
      <c r="U167" s="613"/>
      <c r="V167" s="607">
        <v>21104</v>
      </c>
      <c r="W167" s="607" t="s">
        <v>757</v>
      </c>
      <c r="X167" s="330" t="s">
        <v>773</v>
      </c>
      <c r="Y167" s="611"/>
      <c r="Z167" s="606">
        <v>0</v>
      </c>
      <c r="AA167" s="516"/>
      <c r="AB167" s="516"/>
      <c r="AC167" s="333" t="str">
        <f t="shared" si="16"/>
        <v>----</v>
      </c>
      <c r="AD167" s="333" t="str">
        <f t="shared" si="16"/>
        <v>Sen Meta</v>
      </c>
    </row>
    <row r="168" spans="21:30" s="1" customFormat="1" ht="30" customHeight="1">
      <c r="U168" s="613"/>
      <c r="V168" s="607">
        <v>21106</v>
      </c>
      <c r="W168" s="607" t="s">
        <v>758</v>
      </c>
      <c r="X168" s="330" t="s">
        <v>773</v>
      </c>
      <c r="Y168" s="611">
        <v>1</v>
      </c>
      <c r="Z168" s="606">
        <v>1</v>
      </c>
      <c r="AA168" s="516"/>
      <c r="AB168" s="516"/>
      <c r="AC168" s="333" t="str">
        <f t="shared" si="16"/>
        <v>Sen Meta</v>
      </c>
      <c r="AD168" s="333" t="str">
        <f t="shared" si="16"/>
        <v>Sen Meta</v>
      </c>
    </row>
    <row r="169" spans="21:30" s="1" customFormat="1" ht="30" customHeight="1">
      <c r="U169" s="613"/>
      <c r="V169" s="607">
        <v>21108</v>
      </c>
      <c r="W169" s="607" t="s">
        <v>759</v>
      </c>
      <c r="X169" s="330" t="s">
        <v>773</v>
      </c>
      <c r="Y169" s="611">
        <v>1</v>
      </c>
      <c r="Z169" s="606">
        <v>0.95652173913043503</v>
      </c>
      <c r="AA169" s="516"/>
      <c r="AB169" s="516"/>
      <c r="AC169" s="333" t="str">
        <f t="shared" si="16"/>
        <v>Sen Meta</v>
      </c>
      <c r="AD169" s="333" t="str">
        <f t="shared" si="16"/>
        <v>Sen Meta</v>
      </c>
    </row>
    <row r="170" spans="21:30" s="1" customFormat="1" ht="30" customHeight="1">
      <c r="U170" s="613"/>
      <c r="V170" s="607">
        <v>21112</v>
      </c>
      <c r="W170" s="607" t="s">
        <v>626</v>
      </c>
      <c r="X170" s="330" t="s">
        <v>773</v>
      </c>
      <c r="Y170" s="611">
        <v>0.66666666666666696</v>
      </c>
      <c r="Z170" s="606">
        <v>0.66666666666666696</v>
      </c>
      <c r="AA170" s="516"/>
      <c r="AB170" s="516"/>
      <c r="AC170" s="333" t="str">
        <f t="shared" si="16"/>
        <v>Sen Meta</v>
      </c>
      <c r="AD170" s="333" t="str">
        <f t="shared" si="16"/>
        <v>Sen Meta</v>
      </c>
    </row>
    <row r="171" spans="21:30" s="1" customFormat="1" ht="30" customHeight="1">
      <c r="U171" s="613"/>
      <c r="V171" s="607">
        <v>21113</v>
      </c>
      <c r="W171" s="607" t="s">
        <v>760</v>
      </c>
      <c r="X171" s="330" t="s">
        <v>773</v>
      </c>
      <c r="Y171" s="611">
        <v>0.83333333333333304</v>
      </c>
      <c r="Z171" s="606">
        <v>0.71428571428571397</v>
      </c>
      <c r="AA171" s="516"/>
      <c r="AB171" s="516"/>
      <c r="AC171" s="333" t="str">
        <f t="shared" si="16"/>
        <v>Sen Meta</v>
      </c>
      <c r="AD171" s="333" t="str">
        <f t="shared" si="16"/>
        <v>Sen Meta</v>
      </c>
    </row>
    <row r="172" spans="21:30" s="1" customFormat="1" ht="30" customHeight="1">
      <c r="U172" s="613"/>
      <c r="V172" s="607">
        <v>21117</v>
      </c>
      <c r="W172" s="607" t="s">
        <v>761</v>
      </c>
      <c r="X172" s="330" t="s">
        <v>773</v>
      </c>
      <c r="Y172" s="611">
        <v>0.6875</v>
      </c>
      <c r="Z172" s="606">
        <v>0.6875</v>
      </c>
      <c r="AA172" s="516"/>
      <c r="AB172" s="516"/>
      <c r="AC172" s="333" t="str">
        <f t="shared" si="16"/>
        <v>Sen Meta</v>
      </c>
      <c r="AD172" s="333" t="str">
        <f t="shared" si="16"/>
        <v>Sen Meta</v>
      </c>
    </row>
    <row r="173" spans="21:30" s="1" customFormat="1" ht="30" customHeight="1">
      <c r="U173" s="613"/>
      <c r="V173" s="607">
        <v>21123</v>
      </c>
      <c r="W173" s="607" t="s">
        <v>762</v>
      </c>
      <c r="X173" s="330" t="s">
        <v>773</v>
      </c>
      <c r="Y173" s="611">
        <v>0.6</v>
      </c>
      <c r="Z173" s="606">
        <v>0.6</v>
      </c>
      <c r="AA173" s="516"/>
      <c r="AB173" s="516"/>
      <c r="AC173" s="333" t="str">
        <f t="shared" si="16"/>
        <v>Sen Meta</v>
      </c>
      <c r="AD173" s="333" t="str">
        <f t="shared" si="16"/>
        <v>Sen Meta</v>
      </c>
    </row>
    <row r="174" spans="21:30" s="1" customFormat="1" ht="30" customHeight="1">
      <c r="U174" s="613"/>
      <c r="V174" s="607">
        <v>21125</v>
      </c>
      <c r="W174" s="607" t="s">
        <v>763</v>
      </c>
      <c r="X174" s="330" t="s">
        <v>773</v>
      </c>
      <c r="Y174" s="611">
        <v>0.5</v>
      </c>
      <c r="Z174" s="606">
        <v>0.33333333333333298</v>
      </c>
      <c r="AA174" s="516"/>
      <c r="AB174" s="516"/>
      <c r="AC174" s="333" t="str">
        <f t="shared" si="16"/>
        <v>Sen Meta</v>
      </c>
      <c r="AD174" s="333" t="str">
        <f t="shared" si="16"/>
        <v>Sen Meta</v>
      </c>
    </row>
    <row r="175" spans="21:30" s="1" customFormat="1" ht="30" customHeight="1">
      <c r="U175" s="613"/>
      <c r="V175" s="607">
        <v>21127</v>
      </c>
      <c r="W175" s="607" t="s">
        <v>764</v>
      </c>
      <c r="X175" s="330" t="s">
        <v>773</v>
      </c>
      <c r="Y175" s="611">
        <v>0.71428571428571397</v>
      </c>
      <c r="Z175" s="606">
        <v>0.625</v>
      </c>
      <c r="AA175" s="516"/>
      <c r="AB175" s="516"/>
      <c r="AC175" s="333" t="str">
        <f t="shared" si="16"/>
        <v>Sen Meta</v>
      </c>
      <c r="AD175" s="333" t="str">
        <f t="shared" si="16"/>
        <v>Sen Meta</v>
      </c>
    </row>
    <row r="176" spans="21:30" s="1" customFormat="1" ht="30" customHeight="1">
      <c r="U176" s="613"/>
      <c r="V176" s="607">
        <v>21129</v>
      </c>
      <c r="W176" s="607" t="s">
        <v>765</v>
      </c>
      <c r="X176" s="330" t="s">
        <v>773</v>
      </c>
      <c r="Y176" s="611">
        <v>1</v>
      </c>
      <c r="Z176" s="606">
        <v>0.81818181818181801</v>
      </c>
      <c r="AA176" s="516"/>
      <c r="AB176" s="516"/>
      <c r="AC176" s="333" t="str">
        <f t="shared" si="16"/>
        <v>Sen Meta</v>
      </c>
      <c r="AD176" s="333" t="str">
        <f t="shared" si="16"/>
        <v>Sen Meta</v>
      </c>
    </row>
    <row r="177" spans="21:30" s="1" customFormat="1" ht="30" customHeight="1">
      <c r="U177" s="613"/>
      <c r="V177" s="607">
        <v>21133</v>
      </c>
      <c r="W177" s="607" t="s">
        <v>643</v>
      </c>
      <c r="X177" s="330" t="s">
        <v>773</v>
      </c>
      <c r="Y177" s="611">
        <v>1</v>
      </c>
      <c r="Z177" s="606">
        <v>0.92857142857142905</v>
      </c>
      <c r="AA177" s="516"/>
      <c r="AB177" s="516"/>
      <c r="AC177" s="333" t="str">
        <f t="shared" si="16"/>
        <v>Sen Meta</v>
      </c>
      <c r="AD177" s="333" t="str">
        <f t="shared" si="16"/>
        <v>Sen Meta</v>
      </c>
    </row>
    <row r="178" spans="21:30" s="1" customFormat="1" ht="30" customHeight="1">
      <c r="U178" s="613"/>
      <c r="V178" s="607">
        <v>21134</v>
      </c>
      <c r="W178" s="607" t="s">
        <v>646</v>
      </c>
      <c r="X178" s="330" t="s">
        <v>773</v>
      </c>
      <c r="Y178" s="611">
        <v>0.8</v>
      </c>
      <c r="Z178" s="606">
        <v>0.74074074074074103</v>
      </c>
      <c r="AA178" s="516"/>
      <c r="AB178" s="516"/>
      <c r="AC178" s="333" t="str">
        <f t="shared" si="16"/>
        <v>Sen Meta</v>
      </c>
      <c r="AD178" s="333" t="str">
        <f t="shared" si="16"/>
        <v>Sen Meta</v>
      </c>
    </row>
    <row r="179" spans="21:30" s="1" customFormat="1" ht="30" customHeight="1">
      <c r="U179" s="613"/>
      <c r="V179" s="607">
        <v>21135</v>
      </c>
      <c r="W179" s="607" t="s">
        <v>766</v>
      </c>
      <c r="X179" s="330" t="s">
        <v>773</v>
      </c>
      <c r="Y179" s="611">
        <v>0.95652173913043503</v>
      </c>
      <c r="Z179" s="606">
        <v>0.81481481481481499</v>
      </c>
      <c r="AA179" s="516"/>
      <c r="AB179" s="516"/>
      <c r="AC179" s="333" t="str">
        <f t="shared" si="16"/>
        <v>Sen Meta</v>
      </c>
      <c r="AD179" s="333" t="str">
        <f t="shared" si="16"/>
        <v>Sen Meta</v>
      </c>
    </row>
    <row r="180" spans="21:30" s="1" customFormat="1" ht="30" customHeight="1">
      <c r="U180" s="613"/>
      <c r="V180" s="607">
        <v>21139</v>
      </c>
      <c r="W180" s="607" t="s">
        <v>767</v>
      </c>
      <c r="X180" s="330" t="s">
        <v>773</v>
      </c>
      <c r="Y180" s="611">
        <v>0.96</v>
      </c>
      <c r="Z180" s="606">
        <v>0.88888888888888895</v>
      </c>
      <c r="AA180" s="516"/>
      <c r="AB180" s="516"/>
      <c r="AC180" s="333" t="str">
        <f t="shared" si="16"/>
        <v>Sen Meta</v>
      </c>
      <c r="AD180" s="333" t="str">
        <f t="shared" si="16"/>
        <v>Sen Meta</v>
      </c>
    </row>
    <row r="181" spans="21:30" s="1" customFormat="1" ht="30" customHeight="1">
      <c r="U181" s="613"/>
      <c r="V181" s="607">
        <v>21143</v>
      </c>
      <c r="W181" s="607" t="s">
        <v>731</v>
      </c>
      <c r="X181" s="330" t="s">
        <v>773</v>
      </c>
      <c r="Y181" s="611">
        <v>1</v>
      </c>
      <c r="Z181" s="606">
        <v>0.8</v>
      </c>
      <c r="AA181" s="516"/>
      <c r="AB181" s="516"/>
      <c r="AC181" s="333" t="str">
        <f t="shared" si="16"/>
        <v>Sen Meta</v>
      </c>
      <c r="AD181" s="333" t="str">
        <f t="shared" si="16"/>
        <v>Sen Meta</v>
      </c>
    </row>
    <row r="182" spans="21:30" s="1" customFormat="1" ht="30" customHeight="1">
      <c r="U182" s="613"/>
      <c r="V182" s="607">
        <v>21148</v>
      </c>
      <c r="W182" s="607" t="s">
        <v>732</v>
      </c>
      <c r="X182" s="330" t="s">
        <v>773</v>
      </c>
      <c r="Y182" s="611">
        <v>0</v>
      </c>
      <c r="Z182" s="606">
        <v>0</v>
      </c>
      <c r="AA182" s="516"/>
      <c r="AB182" s="516"/>
      <c r="AC182" s="333" t="str">
        <f t="shared" si="16"/>
        <v>Sen Meta</v>
      </c>
      <c r="AD182" s="333" t="str">
        <f t="shared" si="16"/>
        <v>Sen Meta</v>
      </c>
    </row>
    <row r="183" spans="21:30" s="1" customFormat="1" ht="30" customHeight="1">
      <c r="U183" s="613"/>
      <c r="V183" s="607">
        <v>21159</v>
      </c>
      <c r="W183" s="607" t="s">
        <v>664</v>
      </c>
      <c r="X183" s="330" t="s">
        <v>773</v>
      </c>
      <c r="Y183" s="611">
        <v>1</v>
      </c>
      <c r="Z183" s="606">
        <v>0.8</v>
      </c>
      <c r="AA183" s="516"/>
      <c r="AB183" s="516"/>
      <c r="AC183" s="333" t="str">
        <f t="shared" si="16"/>
        <v>Sen Meta</v>
      </c>
      <c r="AD183" s="333" t="str">
        <f t="shared" si="16"/>
        <v>Sen Meta</v>
      </c>
    </row>
    <row r="184" spans="21:30" s="1" customFormat="1" ht="30" customHeight="1">
      <c r="U184" s="613"/>
      <c r="V184" s="607">
        <v>21160</v>
      </c>
      <c r="W184" s="607" t="s">
        <v>768</v>
      </c>
      <c r="X184" s="330" t="s">
        <v>773</v>
      </c>
      <c r="Y184" s="611">
        <v>1</v>
      </c>
      <c r="Z184" s="606">
        <v>0.85714285714285698</v>
      </c>
      <c r="AA184" s="516"/>
      <c r="AB184" s="516"/>
      <c r="AC184" s="333" t="str">
        <f t="shared" si="16"/>
        <v>Sen Meta</v>
      </c>
      <c r="AD184" s="333" t="str">
        <f t="shared" si="16"/>
        <v>Sen Meta</v>
      </c>
    </row>
    <row r="185" spans="21:30" s="1" customFormat="1" ht="30" customHeight="1">
      <c r="U185" s="613"/>
      <c r="V185" s="607">
        <v>21164</v>
      </c>
      <c r="W185" s="607" t="s">
        <v>769</v>
      </c>
      <c r="X185" s="330" t="s">
        <v>773</v>
      </c>
      <c r="Y185" s="611">
        <v>0.92857142857142905</v>
      </c>
      <c r="Z185" s="606">
        <v>0.76470588235294101</v>
      </c>
      <c r="AA185" s="516"/>
      <c r="AB185" s="516"/>
      <c r="AC185" s="333" t="str">
        <f t="shared" si="16"/>
        <v>Sen Meta</v>
      </c>
      <c r="AD185" s="333" t="str">
        <f t="shared" si="16"/>
        <v>Sen Meta</v>
      </c>
    </row>
    <row r="186" spans="21:30" s="1" customFormat="1" ht="30" customHeight="1">
      <c r="U186" s="613"/>
      <c r="V186" s="607">
        <v>21168</v>
      </c>
      <c r="W186" s="607" t="s">
        <v>770</v>
      </c>
      <c r="X186" s="330" t="s">
        <v>773</v>
      </c>
      <c r="Y186" s="611">
        <v>1</v>
      </c>
      <c r="Z186" s="606">
        <v>0.92307692307692302</v>
      </c>
      <c r="AA186" s="516"/>
      <c r="AB186" s="516"/>
      <c r="AC186" s="333" t="str">
        <f t="shared" si="16"/>
        <v>Sen Meta</v>
      </c>
      <c r="AD186" s="333" t="str">
        <f t="shared" si="16"/>
        <v>Sen Meta</v>
      </c>
    </row>
    <row r="187" spans="21:30" s="1" customFormat="1" ht="30" customHeight="1">
      <c r="U187" s="613"/>
      <c r="V187" s="607">
        <v>21172</v>
      </c>
      <c r="W187" s="607" t="s">
        <v>738</v>
      </c>
      <c r="X187" s="330" t="s">
        <v>773</v>
      </c>
      <c r="Y187" s="611">
        <v>0.92857142857142905</v>
      </c>
      <c r="Z187" s="606">
        <v>0.92857142857142905</v>
      </c>
      <c r="AA187" s="516"/>
      <c r="AB187" s="516"/>
      <c r="AC187" s="333" t="str">
        <f t="shared" si="16"/>
        <v>Sen Meta</v>
      </c>
      <c r="AD187" s="333" t="str">
        <f t="shared" si="16"/>
        <v>Sen Meta</v>
      </c>
    </row>
    <row r="188" spans="21:30" s="1" customFormat="1" ht="30" customHeight="1">
      <c r="U188" s="613"/>
      <c r="V188" s="607">
        <v>21173</v>
      </c>
      <c r="W188" s="607" t="s">
        <v>676</v>
      </c>
      <c r="X188" s="330" t="s">
        <v>773</v>
      </c>
      <c r="Y188" s="611">
        <v>1</v>
      </c>
      <c r="Z188" s="606">
        <v>1</v>
      </c>
      <c r="AA188" s="516"/>
      <c r="AB188" s="516"/>
      <c r="AC188" s="333" t="str">
        <f t="shared" si="16"/>
        <v>Sen Meta</v>
      </c>
      <c r="AD188" s="333" t="str">
        <f t="shared" si="16"/>
        <v>Sen Meta</v>
      </c>
    </row>
    <row r="189" spans="21:30" s="1" customFormat="1" ht="30" customHeight="1">
      <c r="U189" s="613"/>
      <c r="V189" s="607">
        <v>21175</v>
      </c>
      <c r="W189" s="607" t="s">
        <v>739</v>
      </c>
      <c r="X189" s="330" t="s">
        <v>773</v>
      </c>
      <c r="Y189" s="611">
        <v>1</v>
      </c>
      <c r="Z189" s="606">
        <v>1</v>
      </c>
      <c r="AA189" s="516"/>
      <c r="AB189" s="516"/>
      <c r="AC189" s="333" t="str">
        <f t="shared" si="16"/>
        <v>Sen Meta</v>
      </c>
      <c r="AD189" s="333" t="str">
        <f t="shared" si="16"/>
        <v>Sen Meta</v>
      </c>
    </row>
    <row r="190" spans="21:30" s="1" customFormat="1" ht="30" customHeight="1">
      <c r="U190" s="613"/>
      <c r="V190" s="607">
        <v>21177</v>
      </c>
      <c r="W190" s="607" t="s">
        <v>740</v>
      </c>
      <c r="X190" s="330" t="s">
        <v>773</v>
      </c>
      <c r="Y190" s="611">
        <v>1</v>
      </c>
      <c r="Z190" s="606">
        <v>1</v>
      </c>
      <c r="AA190" s="516"/>
      <c r="AB190" s="516"/>
      <c r="AC190" s="333" t="str">
        <f t="shared" si="16"/>
        <v>Sen Meta</v>
      </c>
      <c r="AD190" s="333" t="str">
        <f t="shared" si="16"/>
        <v>Sen Meta</v>
      </c>
    </row>
    <row r="191" spans="21:30" s="1" customFormat="1" ht="30" customHeight="1">
      <c r="U191" s="613"/>
      <c r="V191" s="607">
        <v>21180</v>
      </c>
      <c r="W191" s="607" t="s">
        <v>679</v>
      </c>
      <c r="X191" s="330" t="s">
        <v>773</v>
      </c>
      <c r="Y191" s="611">
        <v>1</v>
      </c>
      <c r="Z191" s="606">
        <v>1</v>
      </c>
      <c r="AA191" s="516"/>
      <c r="AB191" s="516"/>
      <c r="AC191" s="333" t="str">
        <f t="shared" si="16"/>
        <v>Sen Meta</v>
      </c>
      <c r="AD191" s="333" t="str">
        <f t="shared" si="16"/>
        <v>Sen Meta</v>
      </c>
    </row>
    <row r="192" spans="21:30" s="1" customFormat="1" ht="30" customHeight="1">
      <c r="U192" s="613"/>
      <c r="V192" s="607">
        <v>21185</v>
      </c>
      <c r="W192" s="607" t="s">
        <v>771</v>
      </c>
      <c r="X192" s="330" t="s">
        <v>773</v>
      </c>
      <c r="Y192" s="611">
        <v>1</v>
      </c>
      <c r="Z192" s="606">
        <v>1</v>
      </c>
      <c r="AA192" s="516"/>
      <c r="AB192" s="516"/>
      <c r="AC192" s="333" t="str">
        <f t="shared" si="16"/>
        <v>Sen Meta</v>
      </c>
      <c r="AD192" s="333" t="str">
        <f t="shared" si="16"/>
        <v>Sen Meta</v>
      </c>
    </row>
    <row r="193" spans="21:30" s="1" customFormat="1" ht="30" customHeight="1">
      <c r="U193" s="613"/>
      <c r="V193" s="607">
        <v>21187</v>
      </c>
      <c r="W193" s="607" t="s">
        <v>681</v>
      </c>
      <c r="X193" s="330" t="s">
        <v>773</v>
      </c>
      <c r="Y193" s="611">
        <v>0.75</v>
      </c>
      <c r="Z193" s="606">
        <v>0.75</v>
      </c>
      <c r="AA193" s="516"/>
      <c r="AB193" s="516"/>
      <c r="AC193" s="333" t="str">
        <f t="shared" si="16"/>
        <v>Sen Meta</v>
      </c>
      <c r="AD193" s="333" t="str">
        <f t="shared" si="16"/>
        <v>Sen Meta</v>
      </c>
    </row>
    <row r="194" spans="21:30" s="1" customFormat="1" ht="30" customHeight="1">
      <c r="U194" s="613"/>
      <c r="V194" s="607">
        <v>21196</v>
      </c>
      <c r="W194" s="607" t="s">
        <v>772</v>
      </c>
      <c r="X194" s="330" t="s">
        <v>773</v>
      </c>
      <c r="Y194" s="611">
        <v>0.90909090909090895</v>
      </c>
      <c r="Z194" s="606">
        <v>0.83333333333333304</v>
      </c>
      <c r="AA194" s="516"/>
      <c r="AB194" s="516"/>
      <c r="AC194" s="333" t="str">
        <f t="shared" si="16"/>
        <v>Sen Meta</v>
      </c>
      <c r="AD194" s="333" t="str">
        <f t="shared" si="16"/>
        <v>Sen Meta</v>
      </c>
    </row>
    <row r="195" spans="21:30" s="1" customFormat="1" ht="30" customHeight="1">
      <c r="U195" s="613"/>
      <c r="V195" s="607">
        <v>21198</v>
      </c>
      <c r="W195" s="607" t="s">
        <v>688</v>
      </c>
      <c r="X195" s="596"/>
      <c r="Y195" s="611">
        <v>1</v>
      </c>
      <c r="Z195" s="606">
        <v>1</v>
      </c>
      <c r="AA195" s="612"/>
      <c r="AB195" s="596"/>
      <c r="AC195" s="333" t="str">
        <f t="shared" ref="AC195:AC196" si="17">+IF(COUNTA(Y195)=0,"----",IF(COUNTA(AA195)=0,"Sen Meta",IF(Y195&gt;=AA195,"SI","NON")))</f>
        <v>Sen Meta</v>
      </c>
      <c r="AD195" s="333" t="str">
        <f t="shared" ref="AD195:AD196" si="18">+IF(COUNTA(Z195)=0,"----",IF(COUNTA(AB195)=0,"Sen Meta",IF(Z195&gt;=AB195,"SI","NON")))</f>
        <v>Sen Meta</v>
      </c>
    </row>
    <row r="196" spans="21:30" s="1" customFormat="1" ht="30" customHeight="1">
      <c r="U196" s="613"/>
      <c r="V196" s="607">
        <v>21199</v>
      </c>
      <c r="W196" s="607" t="s">
        <v>636</v>
      </c>
      <c r="X196" s="596"/>
      <c r="Y196" s="611">
        <v>1</v>
      </c>
      <c r="Z196" s="606">
        <v>0.46511627906976699</v>
      </c>
      <c r="AA196" s="612"/>
      <c r="AB196" s="596"/>
      <c r="AC196" s="333" t="str">
        <f t="shared" si="17"/>
        <v>Sen Meta</v>
      </c>
      <c r="AD196" s="333" t="str">
        <f t="shared" si="18"/>
        <v>Sen Meta</v>
      </c>
    </row>
    <row r="197" spans="21:30" s="1" customFormat="1" ht="30" customHeight="1">
      <c r="V197" s="2"/>
      <c r="X197" s="2"/>
      <c r="Y197" s="2"/>
      <c r="Z197" s="2"/>
      <c r="AA197" s="2"/>
      <c r="AB197" s="2"/>
      <c r="AC197" s="2"/>
      <c r="AD197" s="2"/>
    </row>
    <row r="198" spans="21:30">
      <c r="V198" s="2"/>
      <c r="W198" s="1"/>
      <c r="X198" s="2"/>
      <c r="Y198" s="2"/>
      <c r="Z198" s="2"/>
      <c r="AA198" s="2"/>
      <c r="AB198" s="2"/>
      <c r="AC198" s="2"/>
      <c r="AD198" s="2"/>
    </row>
    <row r="199" spans="21:30">
      <c r="V199" s="2"/>
      <c r="W199" s="1"/>
      <c r="X199" s="2"/>
      <c r="Y199" s="2"/>
      <c r="Z199" s="2"/>
      <c r="AA199" s="2"/>
      <c r="AB199" s="2"/>
      <c r="AC199" s="2"/>
      <c r="AD199" s="2"/>
    </row>
    <row r="200" spans="21:30">
      <c r="V200" s="2"/>
      <c r="W200" s="1"/>
      <c r="X200" s="2"/>
      <c r="Y200" s="2"/>
      <c r="Z200" s="2"/>
      <c r="AA200" s="2"/>
      <c r="AB200" s="2"/>
      <c r="AC200" s="2"/>
      <c r="AD200" s="2"/>
    </row>
    <row r="201" spans="21:30">
      <c r="V201" s="2"/>
      <c r="W201" s="1"/>
      <c r="X201" s="2"/>
      <c r="Y201" s="2"/>
      <c r="Z201" s="2"/>
      <c r="AA201" s="2"/>
      <c r="AB201" s="2"/>
      <c r="AC201" s="2"/>
      <c r="AD201" s="2"/>
    </row>
    <row r="230" ht="22.5" customHeight="1"/>
    <row r="233" ht="15" customHeight="1"/>
    <row r="235" ht="22.5" customHeight="1"/>
    <row r="302" spans="10:19">
      <c r="J302" s="2"/>
      <c r="K302" s="2"/>
      <c r="L302" s="1"/>
      <c r="M302" s="2"/>
      <c r="N302" s="2"/>
      <c r="O302" s="2"/>
      <c r="P302" s="2"/>
      <c r="Q302" s="2"/>
      <c r="R302" s="2"/>
      <c r="S302" s="2"/>
    </row>
    <row r="304" spans="10:19" ht="15" customHeight="1"/>
    <row r="306" ht="15" customHeight="1"/>
    <row r="345" ht="15" customHeight="1"/>
    <row r="349" s="1" customFormat="1" ht="30" customHeight="1"/>
    <row r="350" s="1" customFormat="1" ht="30" customHeight="1"/>
    <row r="351" s="1" customFormat="1" ht="30" customHeight="1"/>
    <row r="352" s="1" customFormat="1" ht="30" customHeight="1"/>
    <row r="353" spans="10:19" s="1" customFormat="1" ht="30" customHeight="1"/>
    <row r="354" spans="10:19" s="1" customFormat="1" ht="30" customHeight="1"/>
    <row r="355" spans="10:19" s="1" customFormat="1" ht="30" customHeight="1"/>
    <row r="356" spans="10:19" s="1" customFormat="1" ht="30" customHeight="1"/>
    <row r="357" spans="10:19" s="1" customFormat="1" ht="30" customHeight="1"/>
    <row r="358" spans="10:19" s="1" customFormat="1" ht="30" customHeight="1"/>
    <row r="359" spans="10:19" s="1" customFormat="1" ht="30" customHeight="1"/>
    <row r="360" spans="10:19" s="1" customFormat="1" ht="30" customHeight="1"/>
    <row r="361" spans="10:19" s="1" customFormat="1" ht="30" customHeight="1"/>
    <row r="362" spans="10:19" s="1" customFormat="1" ht="30" customHeight="1"/>
    <row r="363" spans="10:19" s="1" customFormat="1" ht="30" customHeight="1"/>
    <row r="364" spans="10:19" s="1" customFormat="1" ht="30" customHeight="1"/>
    <row r="365" spans="10:19" s="1" customFormat="1" ht="30" customHeight="1"/>
    <row r="366" spans="10:19" s="1" customFormat="1" ht="30" customHeight="1"/>
    <row r="367" spans="10:19" s="1" customFormat="1" ht="30" customHeight="1">
      <c r="J367" s="2"/>
      <c r="K367" s="2"/>
      <c r="M367" s="2"/>
      <c r="N367" s="2"/>
      <c r="O367" s="2"/>
      <c r="P367" s="2"/>
      <c r="Q367" s="2"/>
      <c r="R367" s="2"/>
      <c r="S367" s="2"/>
    </row>
    <row r="368" spans="10:19" s="1" customFormat="1" ht="30" customHeight="1">
      <c r="J368" s="2"/>
      <c r="K368" s="2"/>
      <c r="M368" s="2"/>
      <c r="N368" s="2"/>
      <c r="O368" s="2"/>
      <c r="P368" s="2"/>
      <c r="Q368" s="2"/>
      <c r="R368" s="2"/>
      <c r="S368" s="2"/>
    </row>
    <row r="369" spans="10:19" s="1" customFormat="1" ht="30" customHeight="1">
      <c r="J369" s="2"/>
      <c r="K369" s="2"/>
      <c r="M369" s="2"/>
      <c r="N369" s="2"/>
      <c r="O369" s="2"/>
      <c r="P369" s="2"/>
      <c r="Q369" s="2"/>
      <c r="R369" s="2"/>
      <c r="S369" s="2"/>
    </row>
    <row r="370" spans="10:19" s="1" customFormat="1" ht="30" customHeight="1">
      <c r="J370" s="2"/>
      <c r="K370" s="2"/>
      <c r="M370" s="2"/>
      <c r="N370" s="2"/>
      <c r="O370" s="2"/>
      <c r="P370" s="2"/>
      <c r="Q370" s="2"/>
      <c r="R370" s="2"/>
      <c r="S370" s="2"/>
    </row>
    <row r="371" spans="10:19" s="1" customFormat="1" ht="30" customHeight="1">
      <c r="J371" s="2"/>
      <c r="K371" s="2"/>
      <c r="M371" s="2"/>
      <c r="N371" s="2"/>
      <c r="O371" s="2"/>
      <c r="P371" s="2"/>
      <c r="Q371" s="2"/>
      <c r="R371" s="2"/>
      <c r="S371" s="2"/>
    </row>
    <row r="372" spans="10:19" s="1" customFormat="1" ht="30" customHeight="1">
      <c r="J372" s="2"/>
      <c r="K372" s="2"/>
      <c r="M372" s="2"/>
      <c r="N372" s="2"/>
      <c r="O372" s="2"/>
      <c r="P372" s="2"/>
      <c r="Q372" s="2"/>
      <c r="R372" s="2"/>
      <c r="S372" s="2"/>
    </row>
    <row r="373" spans="10:19" s="1" customFormat="1" ht="30" customHeight="1">
      <c r="J373" s="2"/>
      <c r="K373" s="2"/>
      <c r="M373" s="2"/>
      <c r="N373" s="2"/>
      <c r="O373" s="2"/>
      <c r="P373" s="2"/>
      <c r="Q373" s="2"/>
      <c r="R373" s="2"/>
      <c r="S373" s="2"/>
    </row>
    <row r="374" spans="10:19" s="1" customFormat="1" ht="30" customHeight="1">
      <c r="J374" s="2"/>
      <c r="K374" s="2"/>
      <c r="M374" s="2"/>
      <c r="N374" s="2"/>
      <c r="O374" s="2"/>
      <c r="P374" s="2"/>
      <c r="Q374" s="2"/>
      <c r="R374" s="2"/>
      <c r="S374" s="2"/>
    </row>
    <row r="375" spans="10:19" s="1" customFormat="1" ht="30" customHeight="1">
      <c r="J375" s="2"/>
      <c r="K375" s="2"/>
      <c r="M375" s="2"/>
      <c r="N375" s="2"/>
      <c r="O375" s="2"/>
      <c r="P375" s="2"/>
      <c r="Q375" s="2"/>
      <c r="R375" s="2"/>
      <c r="S375" s="2"/>
    </row>
    <row r="376" spans="10:19" s="1" customFormat="1" ht="30" customHeight="1">
      <c r="J376" s="2"/>
      <c r="K376" s="2"/>
      <c r="M376" s="2"/>
      <c r="N376" s="2"/>
      <c r="O376" s="2"/>
      <c r="P376" s="2"/>
      <c r="Q376" s="2"/>
      <c r="R376" s="2"/>
      <c r="S376" s="2"/>
    </row>
    <row r="377" spans="10:19" s="1" customFormat="1" ht="30" customHeight="1">
      <c r="J377" s="2"/>
      <c r="K377" s="2"/>
      <c r="M377" s="2"/>
      <c r="N377" s="2"/>
      <c r="O377" s="2"/>
      <c r="P377" s="2"/>
      <c r="Q377" s="2"/>
      <c r="R377" s="2"/>
      <c r="S377" s="2"/>
    </row>
    <row r="378" spans="10:19" s="1" customFormat="1" ht="30" customHeight="1">
      <c r="J378" s="2"/>
      <c r="K378" s="2"/>
      <c r="M378" s="2"/>
      <c r="N378" s="2"/>
      <c r="O378" s="2"/>
      <c r="P378" s="2"/>
      <c r="Q378" s="2"/>
      <c r="R378" s="2"/>
      <c r="S378" s="2"/>
    </row>
    <row r="379" spans="10:19" s="1" customFormat="1" ht="30" customHeight="1">
      <c r="J379" s="2"/>
      <c r="K379" s="2"/>
      <c r="M379" s="2"/>
      <c r="N379" s="2"/>
      <c r="O379" s="2"/>
      <c r="P379" s="2"/>
      <c r="Q379" s="2"/>
      <c r="R379" s="2"/>
      <c r="S379" s="2"/>
    </row>
    <row r="380" spans="10:19" s="1" customFormat="1" ht="30" customHeight="1">
      <c r="J380" s="2"/>
      <c r="K380" s="2"/>
      <c r="M380" s="2"/>
      <c r="N380" s="2"/>
      <c r="O380" s="2"/>
      <c r="P380" s="2"/>
      <c r="Q380" s="2"/>
      <c r="R380" s="2"/>
      <c r="S380" s="2"/>
    </row>
    <row r="381" spans="10:19" s="1" customFormat="1" ht="30" customHeight="1">
      <c r="J381" s="2"/>
      <c r="K381" s="2"/>
      <c r="M381" s="2"/>
      <c r="N381" s="2"/>
      <c r="O381" s="2"/>
      <c r="P381" s="2"/>
      <c r="Q381" s="2"/>
      <c r="R381" s="2"/>
      <c r="S381" s="2"/>
    </row>
    <row r="382" spans="10:19" s="1" customFormat="1" ht="30" customHeight="1">
      <c r="J382" s="2"/>
      <c r="K382" s="2"/>
      <c r="M382" s="2"/>
      <c r="N382" s="2"/>
      <c r="O382" s="2"/>
      <c r="P382" s="2"/>
      <c r="Q382" s="2"/>
      <c r="R382" s="2"/>
      <c r="S382" s="2"/>
    </row>
    <row r="383" spans="10:19" s="1" customFormat="1" ht="30" customHeight="1">
      <c r="J383" s="2"/>
      <c r="K383" s="2"/>
      <c r="M383" s="2"/>
      <c r="N383" s="2"/>
      <c r="O383" s="2"/>
      <c r="P383" s="2"/>
      <c r="Q383" s="2"/>
      <c r="R383" s="2"/>
      <c r="S383" s="2"/>
    </row>
    <row r="384" spans="10:19" s="1" customFormat="1" ht="30" customHeight="1">
      <c r="J384" s="2"/>
      <c r="K384" s="2"/>
      <c r="M384" s="2"/>
      <c r="N384" s="2"/>
      <c r="O384" s="2"/>
      <c r="P384" s="2"/>
      <c r="Q384" s="2"/>
      <c r="R384" s="2"/>
      <c r="S384" s="2"/>
    </row>
    <row r="385" spans="10:19" s="1" customFormat="1" ht="30" customHeight="1">
      <c r="J385" s="2"/>
      <c r="K385" s="2"/>
      <c r="M385" s="2"/>
      <c r="N385" s="2"/>
      <c r="O385" s="2"/>
      <c r="P385" s="2"/>
      <c r="Q385" s="2"/>
      <c r="R385" s="2"/>
      <c r="S385" s="2"/>
    </row>
    <row r="386" spans="10:19" s="1" customFormat="1" ht="30" customHeight="1">
      <c r="J386" s="2"/>
      <c r="K386" s="2"/>
      <c r="M386" s="2"/>
      <c r="N386" s="2"/>
      <c r="O386" s="2"/>
      <c r="P386" s="2"/>
      <c r="Q386" s="2"/>
      <c r="R386" s="2"/>
      <c r="S386" s="2"/>
    </row>
    <row r="387" spans="10:19" s="1" customFormat="1" ht="30" customHeight="1">
      <c r="J387" s="2"/>
      <c r="K387" s="2"/>
      <c r="M387" s="2"/>
      <c r="N387" s="2"/>
      <c r="O387" s="2"/>
      <c r="P387" s="2"/>
      <c r="Q387" s="2"/>
      <c r="R387" s="2"/>
      <c r="S387" s="2"/>
    </row>
    <row r="388" spans="10:19" s="1" customFormat="1" ht="30" customHeight="1">
      <c r="J388" s="2"/>
      <c r="K388" s="2"/>
      <c r="M388" s="2"/>
      <c r="N388" s="2"/>
      <c r="O388" s="2"/>
      <c r="P388" s="2"/>
      <c r="Q388" s="2"/>
      <c r="R388" s="2"/>
      <c r="S388" s="2"/>
    </row>
    <row r="389" spans="10:19" s="1" customFormat="1" ht="30" customHeight="1">
      <c r="J389" s="2"/>
      <c r="K389" s="2"/>
      <c r="M389" s="2"/>
      <c r="N389" s="2"/>
      <c r="O389" s="2"/>
      <c r="P389" s="2"/>
      <c r="Q389" s="2"/>
      <c r="R389" s="2"/>
      <c r="S389" s="2"/>
    </row>
    <row r="390" spans="10:19" s="1" customFormat="1" ht="30" customHeight="1">
      <c r="J390" s="2"/>
      <c r="K390" s="2"/>
      <c r="M390" s="2"/>
      <c r="N390" s="2"/>
      <c r="O390" s="2"/>
      <c r="P390" s="2"/>
      <c r="Q390" s="2"/>
      <c r="R390" s="2"/>
      <c r="S390" s="2"/>
    </row>
    <row r="391" spans="10:19" s="1" customFormat="1" ht="30" customHeight="1">
      <c r="J391" s="2"/>
      <c r="K391" s="2"/>
      <c r="M391" s="2"/>
      <c r="N391" s="2"/>
      <c r="O391" s="2"/>
      <c r="P391" s="2"/>
      <c r="Q391" s="2"/>
      <c r="R391" s="2"/>
      <c r="S391" s="2"/>
    </row>
    <row r="392" spans="10:19" s="1" customFormat="1" ht="30" customHeight="1">
      <c r="J392" s="2"/>
      <c r="K392" s="2"/>
      <c r="M392" s="2"/>
      <c r="N392" s="2"/>
      <c r="O392" s="2"/>
      <c r="P392" s="2"/>
      <c r="Q392" s="2"/>
      <c r="R392" s="2"/>
      <c r="S392" s="2"/>
    </row>
    <row r="393" spans="10:19" s="1" customFormat="1" ht="30" customHeight="1">
      <c r="J393" s="2"/>
      <c r="K393" s="2"/>
      <c r="M393" s="2"/>
      <c r="N393" s="2"/>
      <c r="O393" s="2"/>
      <c r="P393" s="2"/>
      <c r="Q393" s="2"/>
      <c r="R393" s="2"/>
      <c r="S393" s="2"/>
    </row>
    <row r="394" spans="10:19" s="1" customFormat="1" ht="30" customHeight="1">
      <c r="J394" s="2"/>
      <c r="K394" s="2"/>
      <c r="M394" s="2"/>
      <c r="N394" s="2"/>
      <c r="O394" s="2"/>
      <c r="P394" s="2"/>
      <c r="Q394" s="2"/>
      <c r="R394" s="2"/>
      <c r="S394" s="2"/>
    </row>
    <row r="395" spans="10:19" s="1" customFormat="1" ht="30" customHeight="1">
      <c r="J395" s="2"/>
      <c r="K395" s="2"/>
      <c r="M395" s="2"/>
      <c r="N395" s="2"/>
      <c r="O395" s="2"/>
      <c r="P395" s="2"/>
      <c r="Q395" s="2"/>
      <c r="R395" s="2"/>
      <c r="S395" s="2"/>
    </row>
    <row r="396" spans="10:19" s="1" customFormat="1" ht="30" customHeight="1">
      <c r="J396" s="2"/>
      <c r="K396" s="2"/>
      <c r="M396" s="2"/>
      <c r="N396" s="2"/>
      <c r="O396" s="2"/>
      <c r="P396" s="2"/>
      <c r="Q396" s="2"/>
      <c r="R396" s="2"/>
      <c r="S396" s="2"/>
    </row>
    <row r="397" spans="10:19" s="1" customFormat="1" ht="30" customHeight="1">
      <c r="J397" s="2"/>
      <c r="K397" s="2"/>
      <c r="M397" s="2"/>
      <c r="N397" s="2"/>
      <c r="O397" s="2"/>
      <c r="P397" s="2"/>
      <c r="Q397" s="2"/>
      <c r="R397" s="2"/>
      <c r="S397" s="2"/>
    </row>
    <row r="398" spans="10:19" s="1" customFormat="1" ht="30" customHeight="1">
      <c r="J398" s="2"/>
      <c r="K398" s="2"/>
      <c r="M398" s="2"/>
      <c r="N398" s="2"/>
      <c r="O398" s="2"/>
      <c r="P398" s="2"/>
      <c r="Q398" s="2"/>
      <c r="R398" s="2"/>
      <c r="S398" s="2"/>
    </row>
    <row r="399" spans="10:19">
      <c r="J399" s="2"/>
      <c r="K399" s="2"/>
      <c r="L399" s="1"/>
      <c r="M399" s="2"/>
      <c r="N399" s="2"/>
      <c r="O399" s="2"/>
      <c r="P399" s="2"/>
      <c r="Q399" s="2"/>
      <c r="R399" s="2"/>
      <c r="S399" s="2"/>
    </row>
    <row r="400" spans="10:19">
      <c r="J400" s="2"/>
      <c r="K400" s="2"/>
      <c r="L400" s="1"/>
      <c r="M400" s="2"/>
      <c r="N400" s="2"/>
      <c r="O400" s="2"/>
      <c r="P400" s="2"/>
      <c r="Q400" s="2"/>
      <c r="R400" s="2"/>
      <c r="S400" s="2"/>
    </row>
    <row r="401" spans="10:19">
      <c r="J401" s="2"/>
      <c r="K401" s="2"/>
      <c r="L401" s="1"/>
      <c r="M401" s="2"/>
      <c r="N401" s="2"/>
      <c r="O401" s="2"/>
      <c r="P401" s="2"/>
      <c r="Q401" s="2"/>
      <c r="R401" s="2"/>
      <c r="S401" s="2"/>
    </row>
    <row r="402" spans="10:19">
      <c r="J402" s="2"/>
      <c r="K402" s="2"/>
      <c r="L402" s="1"/>
      <c r="M402" s="2"/>
      <c r="N402" s="2"/>
      <c r="O402" s="2"/>
      <c r="P402" s="2"/>
      <c r="Q402" s="2"/>
      <c r="R402" s="2"/>
      <c r="S402" s="2"/>
    </row>
    <row r="404" spans="10:19" ht="15" customHeight="1"/>
    <row r="406" spans="10:19" ht="22.5" customHeight="1"/>
    <row r="417" spans="10:19">
      <c r="J417" s="563"/>
      <c r="K417" s="563"/>
      <c r="L417" s="563"/>
      <c r="M417" s="563"/>
      <c r="N417" s="328"/>
      <c r="O417" s="328"/>
      <c r="P417" s="328"/>
      <c r="Q417" s="328"/>
      <c r="R417" s="328"/>
      <c r="S417" s="328"/>
    </row>
    <row r="418" spans="10:19">
      <c r="J418" s="563"/>
      <c r="K418" s="563"/>
      <c r="L418" s="563"/>
      <c r="M418" s="563"/>
      <c r="N418" s="328"/>
      <c r="O418" s="328"/>
      <c r="P418" s="328"/>
      <c r="Q418" s="328"/>
      <c r="R418" s="328"/>
      <c r="S418" s="328"/>
    </row>
    <row r="419" spans="10:19">
      <c r="J419" s="563"/>
      <c r="K419" s="563"/>
      <c r="L419" s="563"/>
      <c r="M419" s="563"/>
      <c r="N419" s="328"/>
      <c r="O419" s="328"/>
      <c r="P419" s="328"/>
      <c r="Q419" s="328"/>
      <c r="R419" s="328"/>
      <c r="S419" s="328"/>
    </row>
    <row r="420" spans="10:19">
      <c r="J420" s="563"/>
      <c r="K420" s="563"/>
      <c r="L420" s="563"/>
      <c r="M420" s="563"/>
      <c r="N420" s="328"/>
      <c r="O420" s="328"/>
      <c r="P420" s="328"/>
      <c r="Q420" s="328"/>
      <c r="R420" s="328"/>
      <c r="S420" s="328"/>
    </row>
    <row r="421" spans="10:19">
      <c r="J421" s="563"/>
      <c r="K421" s="563"/>
      <c r="L421" s="563"/>
      <c r="M421" s="563"/>
      <c r="N421" s="328"/>
      <c r="O421" s="328"/>
      <c r="P421" s="328"/>
      <c r="Q421" s="328"/>
      <c r="R421" s="328"/>
      <c r="S421" s="328"/>
    </row>
    <row r="422" spans="10:19">
      <c r="J422" s="563"/>
      <c r="K422" s="563"/>
      <c r="L422" s="563"/>
      <c r="M422" s="563"/>
      <c r="N422" s="328"/>
      <c r="O422" s="328"/>
      <c r="P422" s="328"/>
      <c r="Q422" s="328"/>
      <c r="R422" s="328"/>
      <c r="S422" s="328"/>
    </row>
    <row r="423" spans="10:19">
      <c r="J423" s="563"/>
      <c r="K423" s="563"/>
      <c r="L423" s="563"/>
      <c r="M423" s="563"/>
      <c r="N423" s="328"/>
      <c r="O423" s="328"/>
      <c r="P423" s="328"/>
      <c r="Q423" s="328"/>
      <c r="R423" s="328"/>
      <c r="S423" s="328"/>
    </row>
    <row r="424" spans="10:19">
      <c r="J424" s="563"/>
      <c r="K424" s="563"/>
      <c r="L424" s="563"/>
      <c r="M424" s="563"/>
      <c r="N424" s="328"/>
      <c r="O424" s="328"/>
      <c r="P424" s="328"/>
      <c r="Q424" s="328"/>
      <c r="R424" s="328"/>
      <c r="S424" s="328"/>
    </row>
    <row r="425" spans="10:19">
      <c r="J425" s="563"/>
      <c r="K425" s="563"/>
      <c r="L425" s="563"/>
      <c r="M425" s="563"/>
      <c r="N425" s="328"/>
      <c r="O425" s="328"/>
      <c r="P425" s="328"/>
      <c r="Q425" s="328"/>
      <c r="R425" s="328"/>
      <c r="S425" s="328"/>
    </row>
    <row r="426" spans="10:19">
      <c r="J426" s="563"/>
      <c r="K426" s="563"/>
      <c r="L426" s="563"/>
      <c r="M426" s="563"/>
      <c r="N426" s="328"/>
      <c r="O426" s="328"/>
      <c r="P426" s="328"/>
      <c r="Q426" s="328"/>
      <c r="R426" s="328"/>
      <c r="S426" s="328"/>
    </row>
    <row r="427" spans="10:19">
      <c r="J427" s="563"/>
      <c r="K427" s="563"/>
      <c r="L427" s="563"/>
      <c r="M427" s="563"/>
      <c r="N427" s="328"/>
      <c r="O427" s="328"/>
      <c r="P427" s="328"/>
      <c r="Q427" s="328"/>
      <c r="R427" s="328"/>
      <c r="S427" s="328"/>
    </row>
    <row r="428" spans="10:19">
      <c r="J428" s="563"/>
      <c r="K428" s="563"/>
      <c r="L428" s="563"/>
      <c r="M428" s="563"/>
      <c r="N428" s="328"/>
      <c r="O428" s="328"/>
      <c r="P428" s="328"/>
      <c r="Q428" s="328"/>
      <c r="R428" s="328"/>
      <c r="S428" s="328"/>
    </row>
    <row r="429" spans="10:19">
      <c r="J429" s="563"/>
      <c r="K429" s="563"/>
      <c r="L429" s="563"/>
      <c r="M429" s="563"/>
      <c r="N429" s="328"/>
      <c r="O429" s="328"/>
      <c r="P429" s="328"/>
      <c r="Q429" s="328"/>
      <c r="R429" s="328"/>
      <c r="S429" s="328"/>
    </row>
    <row r="430" spans="10:19">
      <c r="J430" s="563"/>
      <c r="K430" s="563"/>
      <c r="L430" s="563"/>
      <c r="M430" s="563"/>
      <c r="N430" s="328"/>
      <c r="O430" s="328"/>
      <c r="P430" s="328"/>
      <c r="Q430" s="328"/>
      <c r="R430" s="328"/>
      <c r="S430" s="328"/>
    </row>
    <row r="431" spans="10:19">
      <c r="J431" s="563"/>
      <c r="K431" s="563"/>
      <c r="L431" s="563"/>
      <c r="M431" s="563"/>
      <c r="N431" s="328"/>
      <c r="O431" s="328"/>
      <c r="P431" s="328"/>
      <c r="Q431" s="328"/>
      <c r="R431" s="328"/>
      <c r="S431" s="328"/>
    </row>
    <row r="432" spans="10:19">
      <c r="J432" s="563"/>
      <c r="K432" s="563"/>
      <c r="L432" s="563"/>
      <c r="M432" s="563"/>
      <c r="N432" s="328"/>
      <c r="O432" s="328"/>
      <c r="P432" s="328"/>
      <c r="Q432" s="328"/>
      <c r="R432" s="328"/>
      <c r="S432" s="328"/>
    </row>
    <row r="433" spans="10:19">
      <c r="J433" s="563"/>
      <c r="K433" s="563"/>
      <c r="L433" s="563"/>
      <c r="M433" s="563"/>
      <c r="N433" s="328"/>
      <c r="O433" s="328"/>
      <c r="P433" s="328"/>
      <c r="Q433" s="328"/>
      <c r="R433" s="328"/>
      <c r="S433" s="328"/>
    </row>
    <row r="434" spans="10:19">
      <c r="J434" s="563"/>
      <c r="K434" s="563"/>
      <c r="L434" s="563"/>
      <c r="M434" s="563"/>
      <c r="N434" s="328"/>
      <c r="O434" s="328"/>
      <c r="P434" s="328"/>
      <c r="Q434" s="328"/>
      <c r="R434" s="328"/>
      <c r="S434" s="328"/>
    </row>
    <row r="435" spans="10:19">
      <c r="J435" s="563"/>
      <c r="K435" s="563"/>
      <c r="L435" s="563"/>
      <c r="M435" s="563"/>
      <c r="N435" s="328"/>
      <c r="O435" s="328"/>
      <c r="P435" s="328"/>
      <c r="Q435" s="328"/>
      <c r="R435" s="328"/>
      <c r="S435" s="328"/>
    </row>
    <row r="436" spans="10:19">
      <c r="J436" s="563"/>
      <c r="K436" s="563"/>
      <c r="L436" s="563"/>
      <c r="M436" s="563"/>
      <c r="N436" s="328"/>
      <c r="O436" s="328"/>
      <c r="P436" s="328"/>
      <c r="Q436" s="328"/>
      <c r="R436" s="328"/>
      <c r="S436" s="328"/>
    </row>
    <row r="437" spans="10:19">
      <c r="J437" s="563"/>
      <c r="K437" s="563"/>
      <c r="L437" s="563"/>
      <c r="M437" s="563"/>
      <c r="N437" s="328"/>
      <c r="O437" s="328"/>
      <c r="P437" s="328"/>
      <c r="Q437" s="328"/>
      <c r="R437" s="328"/>
      <c r="S437" s="328"/>
    </row>
    <row r="438" spans="10:19">
      <c r="J438" s="563"/>
      <c r="K438" s="563"/>
      <c r="L438" s="563"/>
      <c r="M438" s="563"/>
      <c r="N438" s="328"/>
      <c r="O438" s="328"/>
      <c r="P438" s="328"/>
      <c r="Q438" s="328"/>
      <c r="R438" s="328"/>
      <c r="S438" s="328"/>
    </row>
    <row r="439" spans="10:19">
      <c r="J439" s="563"/>
      <c r="K439" s="563"/>
      <c r="L439" s="563"/>
      <c r="M439" s="563"/>
      <c r="N439" s="328"/>
      <c r="O439" s="328"/>
      <c r="P439" s="328"/>
      <c r="Q439" s="328"/>
      <c r="R439" s="328"/>
      <c r="S439" s="328"/>
    </row>
    <row r="440" spans="10:19">
      <c r="J440" s="563"/>
      <c r="K440" s="563"/>
      <c r="L440" s="563"/>
      <c r="M440" s="563"/>
      <c r="N440" s="328"/>
      <c r="O440" s="328"/>
      <c r="P440" s="328"/>
      <c r="Q440" s="328"/>
      <c r="R440" s="328"/>
      <c r="S440" s="328"/>
    </row>
    <row r="441" spans="10:19">
      <c r="J441" s="563"/>
      <c r="K441" s="563"/>
      <c r="L441" s="563"/>
      <c r="M441" s="563"/>
      <c r="N441" s="328"/>
      <c r="O441" s="328"/>
      <c r="P441" s="328"/>
      <c r="Q441" s="328"/>
      <c r="R441" s="328"/>
      <c r="S441" s="328"/>
    </row>
    <row r="442" spans="10:19">
      <c r="J442" s="563"/>
      <c r="K442" s="563"/>
      <c r="L442" s="563"/>
      <c r="M442" s="563"/>
      <c r="N442" s="328"/>
      <c r="O442" s="328"/>
      <c r="P442" s="328"/>
      <c r="Q442" s="328"/>
      <c r="R442" s="328"/>
      <c r="S442" s="328"/>
    </row>
    <row r="443" spans="10:19">
      <c r="J443" s="563"/>
      <c r="K443" s="563"/>
      <c r="L443" s="563"/>
      <c r="M443" s="563"/>
      <c r="N443" s="328"/>
      <c r="O443" s="328"/>
      <c r="P443" s="328"/>
      <c r="Q443" s="328"/>
      <c r="R443" s="328"/>
      <c r="S443" s="328"/>
    </row>
    <row r="444" spans="10:19">
      <c r="J444" s="563"/>
      <c r="K444" s="563"/>
      <c r="L444" s="563"/>
      <c r="M444" s="563"/>
      <c r="N444" s="328"/>
      <c r="O444" s="328"/>
      <c r="P444" s="328"/>
      <c r="Q444" s="328"/>
      <c r="R444" s="328"/>
      <c r="S444" s="328"/>
    </row>
    <row r="445" spans="10:19">
      <c r="J445" s="563"/>
      <c r="K445" s="563"/>
      <c r="L445" s="563"/>
      <c r="M445" s="563"/>
      <c r="N445" s="328"/>
      <c r="O445" s="328"/>
      <c r="P445" s="328"/>
      <c r="Q445" s="328"/>
      <c r="R445" s="328"/>
      <c r="S445" s="328"/>
    </row>
    <row r="446" spans="10:19">
      <c r="J446" s="2"/>
      <c r="K446" s="2"/>
      <c r="L446" s="1"/>
      <c r="M446" s="2"/>
      <c r="N446" s="2"/>
      <c r="O446" s="2"/>
      <c r="P446" s="2"/>
      <c r="Q446" s="2"/>
      <c r="R446" s="2"/>
      <c r="S446" s="2"/>
    </row>
    <row r="447" spans="10:19">
      <c r="J447" s="2"/>
      <c r="K447" s="2"/>
      <c r="L447" s="1"/>
      <c r="M447" s="2"/>
      <c r="N447" s="2"/>
      <c r="O447" s="2"/>
      <c r="P447" s="2"/>
      <c r="Q447" s="2"/>
      <c r="R447" s="2"/>
      <c r="S447" s="2"/>
    </row>
    <row r="448" spans="10:19" s="1" customFormat="1" ht="30" customHeight="1">
      <c r="J448" s="2"/>
      <c r="K448" s="2"/>
      <c r="M448" s="2"/>
      <c r="N448" s="2"/>
      <c r="O448" s="2"/>
      <c r="P448" s="2"/>
      <c r="Q448" s="2"/>
      <c r="R448" s="2"/>
      <c r="S448" s="2"/>
    </row>
    <row r="449" spans="10:19" s="1" customFormat="1" ht="30" customHeight="1">
      <c r="J449" s="2"/>
      <c r="K449" s="2"/>
      <c r="M449" s="2"/>
      <c r="N449" s="2"/>
      <c r="O449" s="2"/>
      <c r="P449" s="2"/>
      <c r="Q449" s="2"/>
      <c r="R449" s="2"/>
      <c r="S449" s="2"/>
    </row>
    <row r="450" spans="10:19" s="1" customFormat="1" ht="30" customHeight="1">
      <c r="J450" s="2"/>
      <c r="K450" s="2"/>
      <c r="M450" s="2"/>
      <c r="N450" s="2"/>
      <c r="O450" s="2"/>
      <c r="P450" s="2"/>
      <c r="Q450" s="2"/>
      <c r="R450" s="2"/>
      <c r="S450" s="2"/>
    </row>
    <row r="451" spans="10:19" s="1" customFormat="1" ht="30" customHeight="1">
      <c r="J451" s="2"/>
      <c r="K451" s="2"/>
      <c r="M451" s="2"/>
      <c r="N451" s="2"/>
      <c r="O451" s="2"/>
      <c r="P451" s="2"/>
      <c r="Q451" s="2"/>
      <c r="R451" s="2"/>
      <c r="S451" s="2"/>
    </row>
    <row r="452" spans="10:19" s="1" customFormat="1" ht="30" customHeight="1">
      <c r="J452" s="2"/>
      <c r="K452" s="2"/>
      <c r="M452" s="2"/>
      <c r="N452" s="2"/>
      <c r="O452" s="2"/>
      <c r="P452" s="2"/>
      <c r="Q452" s="2"/>
      <c r="R452" s="2"/>
      <c r="S452" s="2"/>
    </row>
    <row r="453" spans="10:19" s="1" customFormat="1" ht="30" customHeight="1">
      <c r="J453" s="2"/>
      <c r="K453" s="2"/>
      <c r="M453" s="2"/>
      <c r="N453" s="2"/>
      <c r="O453" s="2"/>
      <c r="P453" s="2"/>
      <c r="Q453" s="2"/>
      <c r="R453" s="2"/>
      <c r="S453" s="2"/>
    </row>
    <row r="454" spans="10:19" s="1" customFormat="1" ht="30" customHeight="1">
      <c r="J454" s="2"/>
      <c r="K454" s="2"/>
      <c r="M454" s="2"/>
      <c r="N454" s="2"/>
      <c r="O454" s="2"/>
      <c r="P454" s="2"/>
      <c r="Q454" s="2"/>
      <c r="R454" s="2"/>
      <c r="S454" s="2"/>
    </row>
    <row r="455" spans="10:19" s="1" customFormat="1" ht="30" customHeight="1">
      <c r="J455" s="2"/>
      <c r="K455" s="2"/>
      <c r="M455" s="2"/>
      <c r="N455" s="2"/>
      <c r="O455" s="2"/>
      <c r="P455" s="2"/>
      <c r="Q455" s="2"/>
      <c r="R455" s="2"/>
      <c r="S455" s="2"/>
    </row>
    <row r="456" spans="10:19" s="1" customFormat="1" ht="30" customHeight="1">
      <c r="J456" s="2"/>
      <c r="K456" s="2"/>
      <c r="M456" s="2"/>
      <c r="N456" s="2"/>
      <c r="O456" s="2"/>
      <c r="P456" s="2"/>
      <c r="Q456" s="2"/>
      <c r="R456" s="2"/>
      <c r="S456" s="2"/>
    </row>
    <row r="457" spans="10:19" s="1" customFormat="1" ht="30" customHeight="1">
      <c r="J457" s="2"/>
      <c r="K457" s="2"/>
      <c r="M457" s="2"/>
      <c r="N457" s="2"/>
      <c r="O457" s="2"/>
      <c r="P457" s="2"/>
      <c r="Q457" s="2"/>
      <c r="R457" s="2"/>
      <c r="S457" s="2"/>
    </row>
    <row r="458" spans="10:19" s="1" customFormat="1" ht="30" customHeight="1">
      <c r="J458" s="2"/>
      <c r="K458" s="2"/>
      <c r="M458" s="2"/>
      <c r="N458" s="2"/>
      <c r="O458" s="2"/>
      <c r="P458" s="2"/>
      <c r="Q458" s="2"/>
      <c r="R458" s="2"/>
      <c r="S458" s="2"/>
    </row>
    <row r="459" spans="10:19" s="1" customFormat="1" ht="30" customHeight="1">
      <c r="J459" s="2"/>
      <c r="K459" s="2"/>
      <c r="M459" s="2"/>
      <c r="N459" s="2"/>
      <c r="O459" s="2"/>
      <c r="P459" s="2"/>
      <c r="Q459" s="2"/>
      <c r="R459" s="2"/>
      <c r="S459" s="2"/>
    </row>
    <row r="460" spans="10:19" s="1" customFormat="1" ht="30" customHeight="1">
      <c r="J460" s="2"/>
      <c r="K460" s="2"/>
      <c r="M460" s="2"/>
      <c r="N460" s="2"/>
      <c r="O460" s="2"/>
      <c r="P460" s="2"/>
      <c r="Q460" s="2"/>
      <c r="R460" s="2"/>
      <c r="S460" s="2"/>
    </row>
    <row r="461" spans="10:19" s="1" customFormat="1" ht="30" customHeight="1">
      <c r="J461" s="2"/>
      <c r="K461" s="2"/>
      <c r="M461" s="2"/>
      <c r="N461" s="2"/>
      <c r="O461" s="2"/>
      <c r="P461" s="2"/>
      <c r="Q461" s="2"/>
      <c r="R461" s="2"/>
      <c r="S461" s="2"/>
    </row>
    <row r="462" spans="10:19" s="1" customFormat="1" ht="30" customHeight="1">
      <c r="J462" s="2"/>
      <c r="K462" s="2"/>
      <c r="M462" s="2"/>
      <c r="N462" s="2"/>
      <c r="O462" s="2"/>
      <c r="P462" s="2"/>
      <c r="Q462" s="2"/>
      <c r="R462" s="2"/>
      <c r="S462" s="2"/>
    </row>
    <row r="463" spans="10:19" s="1" customFormat="1" ht="30" customHeight="1">
      <c r="J463" s="2"/>
      <c r="K463" s="2"/>
      <c r="M463" s="2"/>
      <c r="N463" s="2"/>
      <c r="O463" s="2"/>
      <c r="P463" s="2"/>
      <c r="Q463" s="2"/>
      <c r="R463" s="2"/>
      <c r="S463" s="2"/>
    </row>
    <row r="464" spans="10:19" s="1" customFormat="1" ht="30" customHeight="1">
      <c r="J464" s="2"/>
      <c r="K464" s="2"/>
      <c r="M464" s="2"/>
      <c r="N464" s="2"/>
      <c r="O464" s="2"/>
      <c r="P464" s="2"/>
      <c r="Q464" s="2"/>
      <c r="R464" s="2"/>
      <c r="S464" s="2"/>
    </row>
    <row r="465" spans="10:19" s="1" customFormat="1" ht="30" customHeight="1">
      <c r="J465" s="2"/>
      <c r="K465" s="2"/>
      <c r="M465" s="2"/>
      <c r="N465" s="2"/>
      <c r="O465" s="2"/>
      <c r="P465" s="2"/>
      <c r="Q465" s="2"/>
      <c r="R465" s="2"/>
      <c r="S465" s="2"/>
    </row>
    <row r="466" spans="10:19" s="1" customFormat="1" ht="30" customHeight="1">
      <c r="J466" s="2"/>
      <c r="K466" s="2"/>
      <c r="M466" s="2"/>
      <c r="N466" s="2"/>
      <c r="O466" s="2"/>
      <c r="P466" s="2"/>
      <c r="Q466" s="2"/>
      <c r="R466" s="2"/>
      <c r="S466" s="2"/>
    </row>
    <row r="467" spans="10:19" s="1" customFormat="1" ht="30" customHeight="1">
      <c r="J467" s="2"/>
      <c r="K467" s="2"/>
      <c r="M467" s="2"/>
      <c r="N467" s="2"/>
      <c r="O467" s="2"/>
      <c r="P467" s="2"/>
      <c r="Q467" s="2"/>
      <c r="R467" s="2"/>
      <c r="S467" s="2"/>
    </row>
    <row r="468" spans="10:19" s="1" customFormat="1" ht="30" customHeight="1">
      <c r="J468" s="2"/>
      <c r="K468" s="2"/>
      <c r="M468" s="2"/>
      <c r="N468" s="2"/>
      <c r="O468" s="2"/>
      <c r="P468" s="2"/>
      <c r="Q468" s="2"/>
      <c r="R468" s="2"/>
      <c r="S468" s="2"/>
    </row>
    <row r="469" spans="10:19" s="1" customFormat="1" ht="30" customHeight="1">
      <c r="J469" s="2"/>
      <c r="K469" s="2"/>
      <c r="M469" s="2"/>
      <c r="N469" s="2"/>
      <c r="O469" s="2"/>
      <c r="P469" s="2"/>
      <c r="Q469" s="2"/>
      <c r="R469" s="2"/>
      <c r="S469" s="2"/>
    </row>
    <row r="470" spans="10:19" s="1" customFormat="1" ht="30" customHeight="1">
      <c r="J470" s="2"/>
      <c r="K470" s="2"/>
      <c r="M470" s="2"/>
      <c r="N470" s="2"/>
      <c r="O470" s="2"/>
      <c r="P470" s="2"/>
      <c r="Q470" s="2"/>
      <c r="R470" s="2"/>
      <c r="S470" s="2"/>
    </row>
    <row r="471" spans="10:19" s="1" customFormat="1" ht="30" customHeight="1">
      <c r="J471" s="2"/>
      <c r="K471" s="2"/>
      <c r="M471" s="2"/>
      <c r="N471" s="2"/>
      <c r="O471" s="2"/>
      <c r="P471" s="2"/>
      <c r="Q471" s="2"/>
      <c r="R471" s="2"/>
      <c r="S471" s="2"/>
    </row>
    <row r="472" spans="10:19" s="1" customFormat="1" ht="30" customHeight="1">
      <c r="J472" s="2"/>
      <c r="K472" s="2"/>
      <c r="M472" s="2"/>
      <c r="N472" s="2"/>
      <c r="O472" s="2"/>
      <c r="P472" s="2"/>
      <c r="Q472" s="2"/>
      <c r="R472" s="2"/>
      <c r="S472" s="2"/>
    </row>
    <row r="473" spans="10:19" s="1" customFormat="1" ht="30" customHeight="1">
      <c r="J473" s="2"/>
      <c r="K473" s="2"/>
      <c r="M473" s="2"/>
      <c r="N473" s="2"/>
      <c r="O473" s="2"/>
      <c r="P473" s="2"/>
      <c r="Q473" s="2"/>
      <c r="R473" s="2"/>
      <c r="S473" s="2"/>
    </row>
    <row r="474" spans="10:19" s="1" customFormat="1" ht="30" customHeight="1">
      <c r="J474" s="2"/>
      <c r="K474" s="2"/>
      <c r="M474" s="2"/>
      <c r="N474" s="2"/>
      <c r="O474" s="2"/>
      <c r="P474" s="2"/>
      <c r="Q474" s="2"/>
      <c r="R474" s="2"/>
      <c r="S474" s="2"/>
    </row>
    <row r="475" spans="10:19" s="1" customFormat="1" ht="30" customHeight="1">
      <c r="J475" s="2"/>
      <c r="K475" s="2"/>
      <c r="M475" s="2"/>
      <c r="N475" s="2"/>
      <c r="O475" s="2"/>
      <c r="P475" s="2"/>
      <c r="Q475" s="2"/>
      <c r="R475" s="2"/>
      <c r="S475" s="2"/>
    </row>
    <row r="476" spans="10:19" s="1" customFormat="1" ht="30" customHeight="1">
      <c r="J476" s="2"/>
      <c r="K476" s="2"/>
      <c r="M476" s="2"/>
      <c r="N476" s="2"/>
      <c r="O476" s="2"/>
      <c r="P476" s="2"/>
      <c r="Q476" s="2"/>
      <c r="R476" s="2"/>
      <c r="S476" s="2"/>
    </row>
    <row r="477" spans="10:19" s="1" customFormat="1" ht="30" customHeight="1">
      <c r="J477" s="2"/>
      <c r="K477" s="2"/>
      <c r="M477" s="2"/>
      <c r="N477" s="2"/>
      <c r="O477" s="2"/>
      <c r="P477" s="2"/>
      <c r="Q477" s="2"/>
      <c r="R477" s="2"/>
      <c r="S477" s="2"/>
    </row>
    <row r="478" spans="10:19" s="1" customFormat="1" ht="30" customHeight="1">
      <c r="J478" s="2"/>
      <c r="K478" s="2"/>
      <c r="M478" s="2"/>
      <c r="N478" s="2"/>
      <c r="O478" s="2"/>
      <c r="P478" s="2"/>
      <c r="Q478" s="2"/>
      <c r="R478" s="2"/>
      <c r="S478" s="2"/>
    </row>
    <row r="479" spans="10:19" s="1" customFormat="1" ht="30" customHeight="1">
      <c r="J479" s="2"/>
      <c r="K479" s="2"/>
      <c r="M479" s="2"/>
      <c r="N479" s="2"/>
      <c r="O479" s="2"/>
      <c r="P479" s="2"/>
      <c r="Q479" s="2"/>
      <c r="R479" s="2"/>
      <c r="S479" s="2"/>
    </row>
    <row r="480" spans="10:19" s="1" customFormat="1" ht="30" customHeight="1">
      <c r="J480" s="2"/>
      <c r="K480" s="2"/>
      <c r="M480" s="2"/>
      <c r="N480" s="2"/>
      <c r="O480" s="2"/>
      <c r="P480" s="2"/>
      <c r="Q480" s="2"/>
      <c r="R480" s="2"/>
      <c r="S480" s="2"/>
    </row>
    <row r="481" spans="10:19" s="1" customFormat="1" ht="30" customHeight="1">
      <c r="J481" s="2"/>
      <c r="K481" s="2"/>
      <c r="M481" s="2"/>
      <c r="N481" s="2"/>
      <c r="O481" s="2"/>
      <c r="P481" s="2"/>
      <c r="Q481" s="2"/>
      <c r="R481" s="2"/>
      <c r="S481" s="2"/>
    </row>
    <row r="482" spans="10:19" s="1" customFormat="1" ht="30" customHeight="1">
      <c r="J482" s="2"/>
      <c r="K482" s="2"/>
      <c r="M482" s="2"/>
      <c r="N482" s="2"/>
      <c r="O482" s="2"/>
      <c r="P482" s="2"/>
      <c r="Q482" s="2"/>
      <c r="R482" s="2"/>
      <c r="S482" s="2"/>
    </row>
    <row r="483" spans="10:19" s="1" customFormat="1" ht="30" customHeight="1">
      <c r="J483" s="2"/>
      <c r="K483" s="2"/>
      <c r="M483" s="2"/>
      <c r="N483" s="2"/>
      <c r="O483" s="2"/>
      <c r="P483" s="2"/>
      <c r="Q483" s="2"/>
      <c r="R483" s="2"/>
      <c r="S483" s="2"/>
    </row>
    <row r="484" spans="10:19" s="1" customFormat="1" ht="30" customHeight="1">
      <c r="J484" s="2"/>
      <c r="K484" s="2"/>
      <c r="M484" s="2"/>
      <c r="N484" s="2"/>
      <c r="O484" s="2"/>
      <c r="P484" s="2"/>
      <c r="Q484" s="2"/>
      <c r="R484" s="2"/>
      <c r="S484" s="2"/>
    </row>
    <row r="485" spans="10:19" s="1" customFormat="1" ht="30" customHeight="1">
      <c r="J485" s="2"/>
      <c r="K485" s="2"/>
      <c r="M485" s="2"/>
      <c r="N485" s="2"/>
      <c r="O485" s="2"/>
      <c r="P485" s="2"/>
      <c r="Q485" s="2"/>
      <c r="R485" s="2"/>
      <c r="S485" s="2"/>
    </row>
    <row r="486" spans="10:19" s="1" customFormat="1" ht="30" customHeight="1">
      <c r="J486" s="2"/>
      <c r="K486" s="2"/>
      <c r="M486" s="2"/>
      <c r="N486" s="2"/>
      <c r="O486" s="2"/>
      <c r="P486" s="2"/>
      <c r="Q486" s="2"/>
      <c r="R486" s="2"/>
      <c r="S486" s="2"/>
    </row>
    <row r="487" spans="10:19" s="1" customFormat="1" ht="30" customHeight="1">
      <c r="J487" s="2"/>
      <c r="K487" s="2"/>
      <c r="M487" s="2"/>
      <c r="N487" s="2"/>
      <c r="O487" s="2"/>
      <c r="P487" s="2"/>
      <c r="Q487" s="2"/>
      <c r="R487" s="2"/>
      <c r="S487" s="2"/>
    </row>
    <row r="488" spans="10:19" s="1" customFormat="1" ht="30" customHeight="1">
      <c r="J488" s="2"/>
      <c r="K488" s="2"/>
      <c r="M488" s="2"/>
      <c r="N488" s="2"/>
      <c r="O488" s="2"/>
      <c r="P488" s="2"/>
      <c r="Q488" s="2"/>
      <c r="R488" s="2"/>
      <c r="S488" s="2"/>
    </row>
    <row r="489" spans="10:19" s="1" customFormat="1" ht="30" customHeight="1">
      <c r="J489" s="2"/>
      <c r="K489" s="2"/>
      <c r="M489" s="2"/>
      <c r="N489" s="2"/>
      <c r="O489" s="2"/>
      <c r="P489" s="2"/>
      <c r="Q489" s="2"/>
      <c r="R489" s="2"/>
      <c r="S489" s="2"/>
    </row>
    <row r="490" spans="10:19" s="1" customFormat="1" ht="30" customHeight="1">
      <c r="J490" s="2"/>
      <c r="K490" s="2"/>
      <c r="M490" s="2"/>
      <c r="N490" s="2"/>
      <c r="O490" s="2"/>
      <c r="P490" s="2"/>
      <c r="Q490" s="2"/>
      <c r="R490" s="2"/>
      <c r="S490" s="2"/>
    </row>
    <row r="491" spans="10:19" s="1" customFormat="1" ht="30" customHeight="1">
      <c r="J491" s="2"/>
      <c r="K491" s="2"/>
      <c r="M491" s="2"/>
      <c r="N491" s="2"/>
      <c r="O491" s="2"/>
      <c r="P491" s="2"/>
      <c r="Q491" s="2"/>
      <c r="R491" s="2"/>
      <c r="S491" s="2"/>
    </row>
    <row r="492" spans="10:19" s="1" customFormat="1" ht="30" customHeight="1">
      <c r="J492" s="2"/>
      <c r="K492" s="2"/>
      <c r="M492" s="2"/>
      <c r="N492" s="2"/>
      <c r="O492" s="2"/>
      <c r="P492" s="2"/>
      <c r="Q492" s="2"/>
      <c r="R492" s="2"/>
      <c r="S492" s="2"/>
    </row>
    <row r="493" spans="10:19" s="1" customFormat="1" ht="30" customHeight="1">
      <c r="J493" s="2"/>
      <c r="K493" s="2"/>
      <c r="M493" s="2"/>
      <c r="N493" s="2"/>
      <c r="O493" s="2"/>
      <c r="P493" s="2"/>
      <c r="Q493" s="2"/>
      <c r="R493" s="2"/>
      <c r="S493" s="2"/>
    </row>
    <row r="494" spans="10:19" s="1" customFormat="1" ht="30" customHeight="1">
      <c r="J494" s="2"/>
      <c r="K494" s="2"/>
      <c r="M494" s="2"/>
      <c r="N494" s="2"/>
      <c r="O494" s="2"/>
      <c r="P494" s="2"/>
      <c r="Q494" s="2"/>
      <c r="R494" s="2"/>
      <c r="S494" s="2"/>
    </row>
    <row r="495" spans="10:19" s="1" customFormat="1" ht="30" customHeight="1">
      <c r="J495" s="2"/>
      <c r="K495" s="2"/>
      <c r="M495" s="2"/>
      <c r="N495" s="2"/>
      <c r="O495" s="2"/>
      <c r="P495" s="2"/>
      <c r="Q495" s="2"/>
      <c r="R495" s="2"/>
      <c r="S495" s="2"/>
    </row>
    <row r="496" spans="10:19" s="1" customFormat="1" ht="30" customHeight="1">
      <c r="J496" s="2"/>
      <c r="K496" s="2"/>
      <c r="M496" s="2"/>
      <c r="N496" s="2"/>
      <c r="O496" s="2"/>
      <c r="P496" s="2"/>
      <c r="Q496" s="2"/>
      <c r="R496" s="2"/>
      <c r="S496" s="2"/>
    </row>
    <row r="497" spans="10:19" s="1" customFormat="1" ht="30" customHeight="1">
      <c r="J497" s="2"/>
      <c r="K497" s="2"/>
      <c r="M497" s="2"/>
      <c r="N497" s="2"/>
      <c r="O497" s="2"/>
      <c r="P497" s="2"/>
      <c r="Q497" s="2"/>
      <c r="R497" s="2"/>
      <c r="S497" s="2"/>
    </row>
    <row r="498" spans="10:19">
      <c r="J498" s="2"/>
      <c r="K498" s="2"/>
      <c r="L498" s="1"/>
      <c r="M498" s="2"/>
      <c r="N498" s="2"/>
      <c r="O498" s="2"/>
      <c r="P498" s="2"/>
      <c r="Q498" s="2"/>
      <c r="R498" s="2"/>
      <c r="S498" s="2"/>
    </row>
    <row r="499" spans="10:19">
      <c r="J499" s="2"/>
      <c r="K499" s="2"/>
      <c r="L499" s="1"/>
      <c r="M499" s="2"/>
      <c r="N499" s="2"/>
      <c r="O499" s="2"/>
      <c r="P499" s="2"/>
      <c r="Q499" s="2"/>
      <c r="R499" s="2"/>
      <c r="S499" s="2"/>
    </row>
    <row r="500" spans="10:19">
      <c r="J500" s="2"/>
      <c r="K500" s="2"/>
      <c r="L500" s="1"/>
      <c r="M500" s="2"/>
      <c r="N500" s="2"/>
      <c r="O500" s="2"/>
      <c r="P500" s="2"/>
      <c r="Q500" s="2"/>
      <c r="R500" s="2"/>
      <c r="S500" s="2"/>
    </row>
    <row r="501" spans="10:19">
      <c r="J501" s="2"/>
      <c r="K501" s="2"/>
      <c r="L501" s="1"/>
      <c r="M501" s="2"/>
      <c r="N501" s="2"/>
      <c r="O501" s="2"/>
      <c r="P501" s="2"/>
      <c r="Q501" s="2"/>
      <c r="R501" s="2"/>
      <c r="S501" s="2"/>
    </row>
    <row r="502" spans="10:19">
      <c r="J502" s="2"/>
      <c r="K502" s="2"/>
      <c r="L502" s="1"/>
      <c r="M502" s="2"/>
      <c r="N502" s="2"/>
      <c r="O502" s="2"/>
      <c r="P502" s="2"/>
      <c r="Q502" s="2"/>
      <c r="R502" s="2"/>
      <c r="S502" s="2"/>
    </row>
    <row r="504" spans="10:19" ht="15" customHeight="1"/>
    <row r="506" spans="10:19" ht="33.75" customHeight="1"/>
    <row r="528" spans="10:19">
      <c r="J528" s="563"/>
      <c r="K528" s="563"/>
      <c r="L528" s="563"/>
      <c r="M528" s="563"/>
      <c r="N528" s="328"/>
      <c r="O528" s="328"/>
      <c r="P528" s="328"/>
      <c r="Q528" s="328"/>
      <c r="R528" s="328"/>
      <c r="S528" s="328"/>
    </row>
    <row r="529" spans="10:19">
      <c r="J529" s="563"/>
      <c r="K529" s="563"/>
      <c r="L529" s="563"/>
      <c r="M529" s="563"/>
      <c r="N529" s="328"/>
      <c r="O529" s="328"/>
      <c r="P529" s="328"/>
      <c r="Q529" s="328"/>
      <c r="R529" s="328"/>
      <c r="S529" s="328"/>
    </row>
    <row r="530" spans="10:19">
      <c r="J530" s="563"/>
      <c r="K530" s="563"/>
      <c r="L530" s="563"/>
      <c r="M530" s="563"/>
      <c r="N530" s="328"/>
      <c r="O530" s="328"/>
      <c r="P530" s="328"/>
      <c r="Q530" s="328"/>
      <c r="R530" s="328"/>
      <c r="S530" s="328"/>
    </row>
    <row r="531" spans="10:19">
      <c r="J531" s="563"/>
      <c r="K531" s="563"/>
      <c r="L531" s="563"/>
      <c r="M531" s="563"/>
      <c r="N531" s="328"/>
      <c r="O531" s="328"/>
      <c r="P531" s="328"/>
      <c r="Q531" s="328"/>
      <c r="R531" s="328"/>
      <c r="S531" s="328"/>
    </row>
    <row r="532" spans="10:19">
      <c r="J532" s="563"/>
      <c r="K532" s="563"/>
      <c r="L532" s="563"/>
      <c r="M532" s="563"/>
      <c r="N532" s="328"/>
      <c r="O532" s="328"/>
      <c r="P532" s="328"/>
      <c r="Q532" s="328"/>
      <c r="R532" s="328"/>
      <c r="S532" s="328"/>
    </row>
    <row r="533" spans="10:19">
      <c r="J533" s="563"/>
      <c r="K533" s="563"/>
      <c r="L533" s="563"/>
      <c r="M533" s="563"/>
      <c r="N533" s="328"/>
      <c r="O533" s="328"/>
      <c r="P533" s="328"/>
      <c r="Q533" s="328"/>
      <c r="R533" s="328"/>
      <c r="S533" s="328"/>
    </row>
    <row r="534" spans="10:19">
      <c r="J534" s="563"/>
      <c r="K534" s="563"/>
      <c r="L534" s="563"/>
      <c r="M534" s="563"/>
      <c r="N534" s="328"/>
      <c r="O534" s="328"/>
      <c r="P534" s="328"/>
      <c r="Q534" s="328"/>
      <c r="R534" s="328"/>
      <c r="S534" s="328"/>
    </row>
    <row r="535" spans="10:19">
      <c r="J535" s="563"/>
      <c r="K535" s="563"/>
      <c r="L535" s="563"/>
      <c r="M535" s="563"/>
      <c r="N535" s="328"/>
      <c r="O535" s="328"/>
      <c r="P535" s="328"/>
      <c r="Q535" s="328"/>
      <c r="R535" s="328"/>
      <c r="S535" s="328"/>
    </row>
    <row r="536" spans="10:19">
      <c r="J536" s="563"/>
      <c r="K536" s="563"/>
      <c r="L536" s="563"/>
      <c r="M536" s="563"/>
      <c r="N536" s="328"/>
      <c r="O536" s="328"/>
      <c r="P536" s="328"/>
      <c r="Q536" s="328"/>
      <c r="R536" s="328"/>
      <c r="S536" s="328"/>
    </row>
    <row r="537" spans="10:19">
      <c r="J537" s="563"/>
      <c r="K537" s="563"/>
      <c r="L537" s="563"/>
      <c r="M537" s="563"/>
      <c r="N537" s="328"/>
      <c r="O537" s="328"/>
      <c r="P537" s="328"/>
      <c r="Q537" s="328"/>
      <c r="R537" s="328"/>
      <c r="S537" s="328"/>
    </row>
    <row r="538" spans="10:19">
      <c r="J538" s="563"/>
      <c r="K538" s="563"/>
      <c r="L538" s="563"/>
      <c r="M538" s="563"/>
      <c r="N538" s="328"/>
      <c r="O538" s="328"/>
      <c r="P538" s="328"/>
      <c r="Q538" s="328"/>
      <c r="R538" s="328"/>
      <c r="S538" s="328"/>
    </row>
    <row r="539" spans="10:19">
      <c r="J539" s="563"/>
      <c r="K539" s="563"/>
      <c r="L539" s="563"/>
      <c r="M539" s="563"/>
      <c r="N539" s="328"/>
      <c r="O539" s="328"/>
      <c r="P539" s="328"/>
      <c r="Q539" s="328"/>
      <c r="R539" s="328"/>
      <c r="S539" s="328"/>
    </row>
    <row r="540" spans="10:19">
      <c r="J540" s="563"/>
      <c r="K540" s="563"/>
      <c r="L540" s="563"/>
      <c r="M540" s="563"/>
      <c r="N540" s="328"/>
      <c r="O540" s="328"/>
      <c r="P540" s="328"/>
      <c r="Q540" s="328"/>
      <c r="R540" s="328"/>
      <c r="S540" s="328"/>
    </row>
    <row r="541" spans="10:19">
      <c r="J541" s="563"/>
      <c r="K541" s="563"/>
      <c r="L541" s="563"/>
      <c r="M541" s="563"/>
      <c r="N541" s="328"/>
      <c r="O541" s="328"/>
      <c r="P541" s="328"/>
      <c r="Q541" s="328"/>
      <c r="R541" s="328"/>
      <c r="S541" s="328"/>
    </row>
    <row r="542" spans="10:19">
      <c r="J542" s="563"/>
      <c r="K542" s="563"/>
      <c r="L542" s="563"/>
      <c r="M542" s="563"/>
      <c r="N542" s="328"/>
      <c r="O542" s="328"/>
      <c r="P542" s="328"/>
      <c r="Q542" s="328"/>
      <c r="R542" s="328"/>
      <c r="S542" s="328"/>
    </row>
    <row r="543" spans="10:19">
      <c r="J543" s="563"/>
      <c r="K543" s="563"/>
      <c r="L543" s="563"/>
      <c r="M543" s="563"/>
      <c r="N543" s="328"/>
      <c r="O543" s="328"/>
      <c r="P543" s="328"/>
      <c r="Q543" s="328"/>
      <c r="R543" s="328"/>
      <c r="S543" s="328"/>
    </row>
    <row r="544" spans="10:19">
      <c r="J544" s="563"/>
      <c r="K544" s="563"/>
      <c r="L544" s="563"/>
      <c r="M544" s="563"/>
      <c r="N544" s="328"/>
      <c r="O544" s="328"/>
      <c r="P544" s="328"/>
      <c r="Q544" s="328"/>
      <c r="R544" s="328"/>
      <c r="S544" s="328"/>
    </row>
    <row r="545" spans="10:19">
      <c r="J545" s="563"/>
      <c r="K545" s="563"/>
      <c r="L545" s="563"/>
      <c r="M545" s="563"/>
      <c r="N545" s="328"/>
      <c r="O545" s="328"/>
      <c r="P545" s="328"/>
      <c r="Q545" s="328"/>
      <c r="R545" s="328"/>
      <c r="S545" s="328"/>
    </row>
    <row r="549" spans="10:19">
      <c r="N549" s="2"/>
      <c r="O549" s="2"/>
      <c r="P549" s="2"/>
      <c r="Q549" s="2"/>
      <c r="R549" s="2"/>
      <c r="S549" s="2"/>
    </row>
    <row r="550" spans="10:19" s="1" customFormat="1" ht="30" customHeight="1">
      <c r="J550" s="2"/>
      <c r="K550" s="2"/>
      <c r="M550" s="2"/>
      <c r="N550" s="2"/>
      <c r="O550" s="2"/>
      <c r="P550" s="2"/>
      <c r="Q550" s="2"/>
      <c r="R550" s="2"/>
      <c r="S550" s="2"/>
    </row>
    <row r="551" spans="10:19" s="1" customFormat="1" ht="30" customHeight="1">
      <c r="J551" s="2"/>
      <c r="K551" s="2"/>
      <c r="M551" s="2"/>
      <c r="N551" s="2"/>
      <c r="O551" s="2"/>
      <c r="P551" s="2"/>
      <c r="Q551" s="2"/>
      <c r="R551" s="2"/>
      <c r="S551" s="2"/>
    </row>
    <row r="552" spans="10:19" s="1" customFormat="1" ht="30" customHeight="1">
      <c r="J552" s="2"/>
      <c r="K552" s="2"/>
      <c r="M552" s="2"/>
      <c r="N552" s="2"/>
      <c r="O552" s="2"/>
      <c r="P552" s="2"/>
      <c r="Q552" s="2"/>
      <c r="R552" s="2"/>
      <c r="S552" s="2"/>
    </row>
    <row r="553" spans="10:19" s="1" customFormat="1" ht="30" customHeight="1">
      <c r="J553" s="2"/>
      <c r="K553" s="2"/>
      <c r="M553" s="2"/>
      <c r="N553" s="2"/>
      <c r="O553" s="2"/>
      <c r="P553" s="2"/>
      <c r="Q553" s="2"/>
      <c r="R553" s="2"/>
      <c r="S553" s="2"/>
    </row>
    <row r="554" spans="10:19" s="1" customFormat="1" ht="30" customHeight="1">
      <c r="J554" s="2"/>
      <c r="K554" s="2"/>
      <c r="M554" s="2"/>
      <c r="N554" s="2"/>
      <c r="O554" s="2"/>
      <c r="P554" s="2"/>
      <c r="Q554" s="2"/>
      <c r="R554" s="2"/>
      <c r="S554" s="2"/>
    </row>
    <row r="555" spans="10:19" s="1" customFormat="1" ht="30" customHeight="1">
      <c r="J555" s="2"/>
      <c r="K555" s="2"/>
      <c r="M555" s="2"/>
      <c r="N555" s="2"/>
      <c r="O555" s="2"/>
      <c r="P555" s="2"/>
      <c r="Q555" s="2"/>
      <c r="R555" s="2"/>
      <c r="S555" s="2"/>
    </row>
    <row r="556" spans="10:19" s="1" customFormat="1" ht="30" customHeight="1">
      <c r="J556" s="2"/>
      <c r="K556" s="2"/>
      <c r="M556" s="2"/>
      <c r="N556" s="2"/>
      <c r="O556" s="2"/>
      <c r="P556" s="2"/>
      <c r="Q556" s="2"/>
      <c r="R556" s="2"/>
      <c r="S556" s="2"/>
    </row>
    <row r="557" spans="10:19" s="1" customFormat="1" ht="30" customHeight="1">
      <c r="J557" s="2"/>
      <c r="K557" s="2"/>
      <c r="M557" s="2"/>
      <c r="N557" s="2"/>
      <c r="O557" s="2"/>
      <c r="P557" s="2"/>
      <c r="Q557" s="2"/>
      <c r="R557" s="2"/>
      <c r="S557" s="2"/>
    </row>
    <row r="558" spans="10:19" s="1" customFormat="1" ht="30" customHeight="1">
      <c r="J558" s="2"/>
      <c r="K558" s="2"/>
      <c r="M558" s="2"/>
      <c r="N558" s="2"/>
      <c r="O558" s="2"/>
      <c r="P558" s="2"/>
      <c r="Q558" s="2"/>
      <c r="R558" s="2"/>
      <c r="S558" s="2"/>
    </row>
    <row r="559" spans="10:19" s="1" customFormat="1" ht="30" customHeight="1">
      <c r="J559" s="2"/>
      <c r="K559" s="2"/>
      <c r="M559" s="2"/>
      <c r="N559" s="2"/>
      <c r="O559" s="2"/>
      <c r="P559" s="2"/>
      <c r="Q559" s="2"/>
      <c r="R559" s="2"/>
      <c r="S559" s="2"/>
    </row>
    <row r="560" spans="10:19" s="1" customFormat="1" ht="30" customHeight="1">
      <c r="J560" s="2"/>
      <c r="K560" s="2"/>
      <c r="M560" s="2"/>
      <c r="N560" s="2"/>
      <c r="O560" s="2"/>
      <c r="P560" s="2"/>
      <c r="Q560" s="2"/>
      <c r="R560" s="2"/>
      <c r="S560" s="2"/>
    </row>
    <row r="561" spans="10:19" s="1" customFormat="1" ht="30" customHeight="1">
      <c r="J561" s="2"/>
      <c r="K561" s="2"/>
      <c r="M561" s="2"/>
      <c r="N561" s="2"/>
      <c r="O561" s="2"/>
      <c r="P561" s="2"/>
      <c r="Q561" s="2"/>
      <c r="R561" s="2"/>
      <c r="S561" s="2"/>
    </row>
    <row r="562" spans="10:19" s="1" customFormat="1" ht="30" customHeight="1">
      <c r="J562" s="2"/>
      <c r="K562" s="2"/>
      <c r="M562" s="2"/>
      <c r="N562" s="2"/>
      <c r="O562" s="2"/>
      <c r="P562" s="2"/>
      <c r="Q562" s="2"/>
      <c r="R562" s="2"/>
      <c r="S562" s="2"/>
    </row>
    <row r="563" spans="10:19" s="1" customFormat="1" ht="30" customHeight="1">
      <c r="J563" s="2"/>
      <c r="K563" s="2"/>
      <c r="M563" s="2"/>
      <c r="N563" s="2"/>
      <c r="O563" s="2"/>
      <c r="P563" s="2"/>
      <c r="Q563" s="2"/>
      <c r="R563" s="2"/>
      <c r="S563" s="2"/>
    </row>
    <row r="564" spans="10:19" s="1" customFormat="1" ht="30" customHeight="1">
      <c r="J564" s="2"/>
      <c r="K564" s="2"/>
      <c r="M564" s="2"/>
      <c r="N564" s="2"/>
      <c r="O564" s="2"/>
      <c r="P564" s="2"/>
      <c r="Q564" s="2"/>
      <c r="R564" s="2"/>
      <c r="S564" s="2"/>
    </row>
    <row r="565" spans="10:19" s="1" customFormat="1" ht="30" customHeight="1">
      <c r="J565" s="2"/>
      <c r="K565" s="2"/>
      <c r="M565" s="2"/>
      <c r="N565" s="2"/>
      <c r="O565" s="2"/>
      <c r="P565" s="2"/>
      <c r="Q565" s="2"/>
      <c r="R565" s="2"/>
      <c r="S565" s="2"/>
    </row>
    <row r="566" spans="10:19" s="1" customFormat="1" ht="30" customHeight="1">
      <c r="J566" s="2"/>
      <c r="K566" s="2"/>
      <c r="M566" s="2"/>
      <c r="N566" s="2"/>
      <c r="O566" s="2"/>
      <c r="P566" s="2"/>
      <c r="Q566" s="2"/>
      <c r="R566" s="2"/>
      <c r="S566" s="2"/>
    </row>
    <row r="567" spans="10:19" s="1" customFormat="1" ht="30" customHeight="1">
      <c r="J567" s="2"/>
      <c r="K567" s="2"/>
      <c r="M567" s="2"/>
      <c r="N567" s="2"/>
      <c r="O567" s="2"/>
      <c r="P567" s="2"/>
      <c r="Q567" s="2"/>
      <c r="R567" s="2"/>
      <c r="S567" s="2"/>
    </row>
    <row r="568" spans="10:19" s="1" customFormat="1" ht="30" customHeight="1">
      <c r="J568" s="2"/>
      <c r="K568" s="2"/>
      <c r="M568" s="2"/>
      <c r="N568" s="2"/>
      <c r="O568" s="2"/>
      <c r="P568" s="2"/>
      <c r="Q568" s="2"/>
      <c r="R568" s="2"/>
      <c r="S568" s="2"/>
    </row>
    <row r="569" spans="10:19" s="1" customFormat="1" ht="30" customHeight="1">
      <c r="J569" s="2"/>
      <c r="K569" s="2"/>
      <c r="M569" s="2"/>
      <c r="N569" s="2"/>
      <c r="O569" s="2"/>
      <c r="P569" s="2"/>
      <c r="Q569" s="2"/>
      <c r="R569" s="2"/>
      <c r="S569" s="2"/>
    </row>
    <row r="570" spans="10:19" s="1" customFormat="1" ht="30" customHeight="1">
      <c r="J570" s="2"/>
      <c r="K570" s="2"/>
      <c r="M570" s="2"/>
      <c r="N570" s="2"/>
      <c r="O570" s="2"/>
      <c r="P570" s="2"/>
      <c r="Q570" s="2"/>
      <c r="R570" s="2"/>
      <c r="S570" s="2"/>
    </row>
    <row r="571" spans="10:19" s="1" customFormat="1" ht="30" customHeight="1">
      <c r="J571" s="2"/>
      <c r="K571" s="2"/>
      <c r="M571" s="2"/>
      <c r="N571" s="2"/>
      <c r="O571" s="2"/>
      <c r="P571" s="2"/>
      <c r="Q571" s="2"/>
      <c r="R571" s="2"/>
      <c r="S571" s="2"/>
    </row>
    <row r="572" spans="10:19" s="1" customFormat="1" ht="30" customHeight="1">
      <c r="J572" s="2"/>
      <c r="K572" s="2"/>
      <c r="M572" s="2"/>
      <c r="N572" s="2"/>
      <c r="O572" s="2"/>
      <c r="P572" s="2"/>
      <c r="Q572" s="2"/>
      <c r="R572" s="2"/>
      <c r="S572" s="2"/>
    </row>
    <row r="573" spans="10:19" s="1" customFormat="1" ht="30" customHeight="1">
      <c r="J573" s="2"/>
      <c r="K573" s="2"/>
      <c r="M573" s="2"/>
      <c r="N573" s="2"/>
      <c r="O573" s="2"/>
      <c r="P573" s="2"/>
      <c r="Q573" s="2"/>
      <c r="R573" s="2"/>
      <c r="S573" s="2"/>
    </row>
    <row r="574" spans="10:19" s="1" customFormat="1" ht="30" customHeight="1">
      <c r="J574" s="2"/>
      <c r="K574" s="2"/>
      <c r="M574" s="2"/>
      <c r="N574" s="2"/>
      <c r="O574" s="2"/>
      <c r="P574" s="2"/>
      <c r="Q574" s="2"/>
      <c r="R574" s="2"/>
      <c r="S574" s="2"/>
    </row>
    <row r="575" spans="10:19" s="1" customFormat="1" ht="30" customHeight="1">
      <c r="J575" s="2"/>
      <c r="K575" s="2"/>
      <c r="M575" s="2"/>
      <c r="N575" s="2"/>
      <c r="O575" s="2"/>
      <c r="P575" s="2"/>
      <c r="Q575" s="2"/>
      <c r="R575" s="2"/>
      <c r="S575" s="2"/>
    </row>
    <row r="576" spans="10:19" s="1" customFormat="1" ht="30" customHeight="1">
      <c r="J576" s="2"/>
      <c r="K576" s="2"/>
      <c r="M576" s="2"/>
      <c r="N576" s="2"/>
      <c r="O576" s="2"/>
      <c r="P576" s="2"/>
      <c r="Q576" s="2"/>
      <c r="R576" s="2"/>
      <c r="S576" s="2"/>
    </row>
    <row r="577" spans="10:19" s="1" customFormat="1" ht="30" customHeight="1">
      <c r="J577" s="2"/>
      <c r="K577" s="2"/>
      <c r="M577" s="2"/>
      <c r="N577" s="2"/>
      <c r="O577" s="2"/>
      <c r="P577" s="2"/>
      <c r="Q577" s="2"/>
      <c r="R577" s="2"/>
      <c r="S577" s="2"/>
    </row>
    <row r="578" spans="10:19" s="1" customFormat="1" ht="30" customHeight="1">
      <c r="J578" s="2"/>
      <c r="K578" s="2"/>
      <c r="M578" s="2"/>
      <c r="N578" s="2"/>
      <c r="O578" s="2"/>
      <c r="P578" s="2"/>
      <c r="Q578" s="2"/>
      <c r="R578" s="2"/>
      <c r="S578" s="2"/>
    </row>
    <row r="579" spans="10:19" s="1" customFormat="1" ht="30" customHeight="1">
      <c r="J579" s="2"/>
      <c r="K579" s="2"/>
      <c r="M579" s="2"/>
      <c r="N579" s="2"/>
      <c r="O579" s="2"/>
      <c r="P579" s="2"/>
      <c r="Q579" s="2"/>
      <c r="R579" s="2"/>
      <c r="S579" s="2"/>
    </row>
    <row r="580" spans="10:19" s="1" customFormat="1" ht="30" customHeight="1">
      <c r="J580" s="2"/>
      <c r="K580" s="2"/>
      <c r="M580" s="2"/>
      <c r="N580" s="2"/>
      <c r="O580" s="2"/>
      <c r="P580" s="2"/>
      <c r="Q580" s="2"/>
      <c r="R580" s="2"/>
      <c r="S580" s="2"/>
    </row>
    <row r="581" spans="10:19" s="1" customFormat="1" ht="30" customHeight="1">
      <c r="J581" s="2"/>
      <c r="K581" s="2"/>
      <c r="M581" s="2"/>
      <c r="N581" s="2"/>
      <c r="O581" s="2"/>
      <c r="P581" s="2"/>
      <c r="Q581" s="2"/>
      <c r="R581" s="2"/>
      <c r="S581" s="2"/>
    </row>
    <row r="582" spans="10:19" s="1" customFormat="1" ht="30" customHeight="1">
      <c r="J582" s="2"/>
      <c r="K582" s="2"/>
      <c r="M582" s="2"/>
      <c r="N582" s="2"/>
      <c r="O582" s="2"/>
      <c r="P582" s="2"/>
      <c r="Q582" s="2"/>
      <c r="R582" s="2"/>
      <c r="S582" s="2"/>
    </row>
    <row r="583" spans="10:19" s="1" customFormat="1" ht="30" customHeight="1">
      <c r="J583" s="2"/>
      <c r="K583" s="2"/>
      <c r="M583" s="2"/>
      <c r="N583" s="2"/>
      <c r="O583" s="2"/>
      <c r="P583" s="2"/>
      <c r="Q583" s="2"/>
      <c r="R583" s="2"/>
      <c r="S583" s="2"/>
    </row>
    <row r="584" spans="10:19" s="1" customFormat="1" ht="30" customHeight="1">
      <c r="J584" s="2"/>
      <c r="K584" s="2"/>
      <c r="M584" s="2"/>
      <c r="N584" s="2"/>
      <c r="O584" s="2"/>
      <c r="P584" s="2"/>
      <c r="Q584" s="2"/>
      <c r="R584" s="2"/>
      <c r="S584" s="2"/>
    </row>
    <row r="585" spans="10:19" s="1" customFormat="1" ht="30" customHeight="1">
      <c r="J585" s="2"/>
      <c r="K585" s="2"/>
      <c r="M585" s="2"/>
      <c r="N585" s="2"/>
      <c r="O585" s="2"/>
      <c r="P585" s="2"/>
      <c r="Q585" s="2"/>
      <c r="R585" s="2"/>
      <c r="S585" s="2"/>
    </row>
    <row r="586" spans="10:19" s="1" customFormat="1" ht="30" customHeight="1">
      <c r="J586" s="2"/>
      <c r="K586" s="2"/>
      <c r="M586" s="2"/>
      <c r="N586" s="2"/>
      <c r="O586" s="2"/>
      <c r="P586" s="2"/>
      <c r="Q586" s="2"/>
      <c r="R586" s="2"/>
      <c r="S586" s="2"/>
    </row>
    <row r="587" spans="10:19" s="1" customFormat="1" ht="30" customHeight="1">
      <c r="J587" s="2"/>
      <c r="K587" s="2"/>
      <c r="M587" s="2"/>
      <c r="N587" s="2"/>
      <c r="O587" s="2"/>
      <c r="P587" s="2"/>
      <c r="Q587" s="2"/>
      <c r="R587" s="2"/>
      <c r="S587" s="2"/>
    </row>
    <row r="588" spans="10:19" s="1" customFormat="1" ht="30" customHeight="1">
      <c r="J588" s="2"/>
      <c r="K588" s="2"/>
      <c r="M588" s="2"/>
      <c r="N588" s="2"/>
      <c r="O588" s="2"/>
      <c r="P588" s="2"/>
      <c r="Q588" s="2"/>
      <c r="R588" s="2"/>
      <c r="S588" s="2"/>
    </row>
    <row r="589" spans="10:19" s="1" customFormat="1" ht="30" customHeight="1">
      <c r="J589" s="2"/>
      <c r="K589" s="2"/>
      <c r="M589" s="2"/>
      <c r="N589" s="2"/>
      <c r="O589" s="2"/>
      <c r="P589" s="2"/>
      <c r="Q589" s="2"/>
      <c r="R589" s="2"/>
      <c r="S589" s="2"/>
    </row>
    <row r="590" spans="10:19" s="1" customFormat="1" ht="30" customHeight="1">
      <c r="J590" s="2"/>
      <c r="K590" s="2"/>
      <c r="M590" s="2"/>
      <c r="N590" s="2"/>
      <c r="O590" s="2"/>
      <c r="P590" s="2"/>
      <c r="Q590" s="2"/>
      <c r="R590" s="2"/>
      <c r="S590" s="2"/>
    </row>
    <row r="591" spans="10:19" s="1" customFormat="1" ht="30" customHeight="1">
      <c r="J591" s="2"/>
      <c r="K591" s="2"/>
      <c r="M591" s="2"/>
      <c r="N591" s="2"/>
      <c r="O591" s="2"/>
      <c r="P591" s="2"/>
      <c r="Q591" s="2"/>
      <c r="R591" s="2"/>
      <c r="S591" s="2"/>
    </row>
    <row r="592" spans="10:19" s="1" customFormat="1" ht="30" customHeight="1">
      <c r="J592" s="2"/>
      <c r="K592" s="2"/>
      <c r="M592" s="2"/>
      <c r="N592" s="2"/>
      <c r="O592" s="2"/>
      <c r="P592" s="2"/>
      <c r="Q592" s="2"/>
      <c r="R592" s="2"/>
      <c r="S592" s="2"/>
    </row>
    <row r="593" spans="10:19" s="1" customFormat="1" ht="30" customHeight="1">
      <c r="J593" s="2"/>
      <c r="K593" s="2"/>
      <c r="M593" s="2"/>
      <c r="N593" s="2"/>
      <c r="O593" s="2"/>
      <c r="P593" s="2"/>
      <c r="Q593" s="2"/>
      <c r="R593" s="2"/>
      <c r="S593" s="2"/>
    </row>
    <row r="594" spans="10:19" s="1" customFormat="1" ht="30" customHeight="1">
      <c r="J594" s="2"/>
      <c r="K594" s="2"/>
      <c r="M594" s="2"/>
      <c r="N594" s="2"/>
      <c r="O594" s="2"/>
      <c r="P594" s="2"/>
      <c r="Q594" s="2"/>
      <c r="R594" s="2"/>
      <c r="S594" s="2"/>
    </row>
    <row r="595" spans="10:19" s="1" customFormat="1" ht="30" customHeight="1">
      <c r="J595" s="2"/>
      <c r="K595" s="2"/>
      <c r="M595" s="2"/>
      <c r="N595" s="2"/>
      <c r="O595" s="2"/>
      <c r="P595" s="2"/>
      <c r="Q595" s="2"/>
      <c r="R595" s="2"/>
      <c r="S595" s="2"/>
    </row>
    <row r="596" spans="10:19" s="1" customFormat="1" ht="30" customHeight="1">
      <c r="J596" s="2"/>
      <c r="K596" s="2"/>
      <c r="M596" s="2"/>
      <c r="N596" s="2"/>
      <c r="O596" s="2"/>
      <c r="P596" s="2"/>
      <c r="Q596" s="2"/>
      <c r="R596" s="2"/>
      <c r="S596" s="2"/>
    </row>
    <row r="597" spans="10:19" s="1" customFormat="1" ht="30" customHeight="1">
      <c r="J597" s="2"/>
      <c r="K597" s="2"/>
      <c r="M597" s="2"/>
      <c r="N597" s="2"/>
      <c r="O597" s="2"/>
      <c r="P597" s="2"/>
      <c r="Q597" s="2"/>
      <c r="R597" s="2"/>
      <c r="S597" s="2"/>
    </row>
    <row r="598" spans="10:19" s="1" customFormat="1" ht="30" customHeight="1">
      <c r="J598" s="2"/>
      <c r="K598" s="2"/>
      <c r="M598" s="2"/>
      <c r="N598" s="2"/>
      <c r="O598" s="2"/>
      <c r="P598" s="2"/>
      <c r="Q598" s="2"/>
      <c r="R598" s="2"/>
      <c r="S598" s="2"/>
    </row>
    <row r="599" spans="10:19" s="1" customFormat="1" ht="30" customHeight="1">
      <c r="J599" s="2"/>
      <c r="K599" s="2"/>
      <c r="M599" s="2"/>
      <c r="N599"/>
      <c r="O599"/>
      <c r="P599"/>
      <c r="Q599"/>
      <c r="R599"/>
      <c r="S599"/>
    </row>
    <row r="604" spans="10:19" ht="15" customHeight="1"/>
    <row r="606" spans="10:19" ht="22.5" customHeight="1"/>
    <row r="637" spans="10:19">
      <c r="J637" s="563"/>
      <c r="K637" s="563"/>
      <c r="L637" s="563"/>
      <c r="M637" s="563"/>
      <c r="N637" s="328"/>
      <c r="O637" s="328"/>
      <c r="P637" s="328"/>
      <c r="Q637" s="328"/>
      <c r="R637" s="328"/>
      <c r="S637" s="328"/>
    </row>
    <row r="638" spans="10:19">
      <c r="J638" s="563"/>
      <c r="K638" s="563"/>
      <c r="L638" s="563"/>
      <c r="M638" s="563"/>
      <c r="N638" s="328"/>
      <c r="O638" s="328"/>
      <c r="P638" s="328"/>
      <c r="Q638" s="328"/>
      <c r="R638" s="328"/>
      <c r="S638" s="328"/>
    </row>
    <row r="639" spans="10:19">
      <c r="J639" s="563"/>
      <c r="K639" s="563"/>
      <c r="L639" s="563"/>
      <c r="M639" s="563"/>
      <c r="N639" s="328"/>
      <c r="O639" s="328"/>
      <c r="P639" s="328"/>
      <c r="Q639" s="328"/>
      <c r="R639" s="328"/>
      <c r="S639" s="328"/>
    </row>
    <row r="640" spans="10:19">
      <c r="J640" s="563"/>
      <c r="K640" s="563"/>
      <c r="L640" s="563"/>
      <c r="M640" s="563"/>
      <c r="N640" s="328"/>
      <c r="O640" s="328"/>
      <c r="P640" s="328"/>
      <c r="Q640" s="328"/>
      <c r="R640" s="328"/>
      <c r="S640" s="328"/>
    </row>
    <row r="641" spans="10:19">
      <c r="J641" s="563"/>
      <c r="K641" s="563"/>
      <c r="L641" s="563"/>
      <c r="M641" s="563"/>
      <c r="N641" s="328"/>
      <c r="O641" s="328"/>
      <c r="P641" s="328"/>
      <c r="Q641" s="328"/>
      <c r="R641" s="328"/>
      <c r="S641" s="328"/>
    </row>
    <row r="642" spans="10:19">
      <c r="J642" s="563"/>
      <c r="K642" s="563"/>
      <c r="L642" s="563"/>
      <c r="M642" s="563"/>
      <c r="N642" s="328"/>
      <c r="O642" s="328"/>
      <c r="P642" s="328"/>
      <c r="Q642" s="328"/>
      <c r="R642" s="328"/>
      <c r="S642" s="328"/>
    </row>
    <row r="643" spans="10:19">
      <c r="J643" s="563"/>
      <c r="K643" s="563"/>
      <c r="L643" s="563"/>
      <c r="M643" s="563"/>
      <c r="N643" s="328"/>
      <c r="O643" s="328"/>
      <c r="P643" s="328"/>
      <c r="Q643" s="328"/>
      <c r="R643" s="328"/>
      <c r="S643" s="328"/>
    </row>
    <row r="644" spans="10:19">
      <c r="J644" s="563"/>
      <c r="K644" s="563"/>
      <c r="L644" s="563"/>
      <c r="M644" s="563"/>
      <c r="N644" s="328"/>
      <c r="O644" s="328"/>
      <c r="P644" s="328"/>
      <c r="Q644" s="328"/>
      <c r="R644" s="328"/>
      <c r="S644" s="328"/>
    </row>
    <row r="645" spans="10:19">
      <c r="J645" s="563"/>
      <c r="K645" s="563"/>
      <c r="L645" s="563"/>
      <c r="M645" s="563"/>
      <c r="N645" s="328"/>
      <c r="O645" s="328"/>
      <c r="P645" s="328"/>
      <c r="Q645" s="328"/>
      <c r="R645" s="328"/>
      <c r="S645" s="328"/>
    </row>
    <row r="649" spans="10:19" s="1" customFormat="1" ht="30" customHeight="1">
      <c r="J649" s="2"/>
      <c r="K649" s="2"/>
      <c r="M649" s="2"/>
      <c r="N649"/>
      <c r="O649"/>
      <c r="P649"/>
      <c r="Q649"/>
      <c r="R649"/>
      <c r="S649"/>
    </row>
    <row r="650" spans="10:19" s="1" customFormat="1" ht="30" customHeight="1">
      <c r="J650" s="2"/>
      <c r="K650" s="2"/>
      <c r="M650" s="2"/>
      <c r="N650"/>
      <c r="O650"/>
      <c r="P650"/>
      <c r="Q650"/>
      <c r="R650"/>
      <c r="S650"/>
    </row>
    <row r="651" spans="10:19" s="1" customFormat="1" ht="30" customHeight="1">
      <c r="J651" s="2"/>
      <c r="K651" s="2"/>
      <c r="M651" s="2"/>
      <c r="N651"/>
      <c r="O651"/>
      <c r="P651"/>
      <c r="Q651"/>
      <c r="R651"/>
      <c r="S651"/>
    </row>
    <row r="652" spans="10:19" s="1" customFormat="1" ht="30" customHeight="1">
      <c r="J652" s="2"/>
      <c r="K652" s="2"/>
      <c r="M652" s="2"/>
      <c r="N652"/>
      <c r="O652"/>
      <c r="P652"/>
      <c r="Q652"/>
      <c r="R652"/>
      <c r="S652"/>
    </row>
    <row r="653" spans="10:19" s="1" customFormat="1" ht="30" customHeight="1">
      <c r="J653" s="2"/>
      <c r="K653" s="2"/>
      <c r="M653" s="2"/>
      <c r="N653"/>
      <c r="O653"/>
      <c r="P653"/>
      <c r="Q653"/>
      <c r="R653"/>
      <c r="S653"/>
    </row>
    <row r="654" spans="10:19" s="1" customFormat="1" ht="30" customHeight="1">
      <c r="J654" s="2"/>
      <c r="K654" s="2"/>
      <c r="M654" s="2"/>
      <c r="N654"/>
      <c r="O654"/>
      <c r="P654"/>
      <c r="Q654"/>
      <c r="R654"/>
      <c r="S654"/>
    </row>
    <row r="655" spans="10:19" s="1" customFormat="1" ht="30" customHeight="1">
      <c r="J655" s="2"/>
      <c r="K655" s="2"/>
      <c r="M655" s="2"/>
      <c r="N655"/>
      <c r="O655"/>
      <c r="P655"/>
      <c r="Q655"/>
      <c r="R655"/>
      <c r="S655"/>
    </row>
    <row r="656" spans="10:19" s="1" customFormat="1" ht="30" customHeight="1">
      <c r="J656" s="2"/>
      <c r="K656" s="2"/>
      <c r="M656" s="2"/>
      <c r="N656"/>
      <c r="O656"/>
      <c r="P656"/>
      <c r="Q656"/>
      <c r="R656"/>
      <c r="S656"/>
    </row>
    <row r="657" spans="10:19" s="1" customFormat="1" ht="30" customHeight="1">
      <c r="J657" s="2"/>
      <c r="K657" s="2"/>
      <c r="M657" s="2"/>
      <c r="N657"/>
      <c r="O657"/>
      <c r="P657"/>
      <c r="Q657"/>
      <c r="R657"/>
      <c r="S657"/>
    </row>
    <row r="658" spans="10:19" s="1" customFormat="1" ht="30" customHeight="1">
      <c r="J658" s="2"/>
      <c r="K658" s="2"/>
      <c r="M658" s="2"/>
      <c r="N658"/>
      <c r="O658"/>
      <c r="P658"/>
      <c r="Q658"/>
      <c r="R658"/>
      <c r="S658"/>
    </row>
    <row r="659" spans="10:19" s="1" customFormat="1" ht="30" customHeight="1">
      <c r="J659" s="2"/>
      <c r="K659" s="2"/>
      <c r="M659" s="2"/>
      <c r="N659"/>
      <c r="O659"/>
      <c r="P659"/>
      <c r="Q659"/>
      <c r="R659"/>
      <c r="S659"/>
    </row>
    <row r="660" spans="10:19" s="1" customFormat="1" ht="30" customHeight="1">
      <c r="J660" s="2"/>
      <c r="K660" s="2"/>
      <c r="M660" s="2"/>
      <c r="N660"/>
      <c r="O660"/>
      <c r="P660"/>
      <c r="Q660"/>
      <c r="R660"/>
      <c r="S660"/>
    </row>
    <row r="661" spans="10:19" s="1" customFormat="1" ht="30" customHeight="1">
      <c r="J661" s="2"/>
      <c r="K661" s="2"/>
      <c r="M661" s="2"/>
      <c r="N661"/>
      <c r="O661"/>
      <c r="P661"/>
      <c r="Q661"/>
      <c r="R661"/>
      <c r="S661"/>
    </row>
    <row r="662" spans="10:19" s="1" customFormat="1" ht="30" customHeight="1">
      <c r="J662" s="2"/>
      <c r="K662" s="2"/>
      <c r="M662" s="2"/>
      <c r="N662"/>
      <c r="O662"/>
      <c r="P662"/>
      <c r="Q662"/>
      <c r="R662"/>
      <c r="S662"/>
    </row>
    <row r="663" spans="10:19" s="1" customFormat="1" ht="30" customHeight="1">
      <c r="J663" s="2"/>
      <c r="K663" s="2"/>
      <c r="M663" s="2"/>
      <c r="N663"/>
      <c r="O663"/>
      <c r="P663"/>
      <c r="Q663"/>
      <c r="R663"/>
      <c r="S663"/>
    </row>
    <row r="664" spans="10:19" s="1" customFormat="1" ht="30" customHeight="1">
      <c r="J664" s="2"/>
      <c r="K664" s="2"/>
      <c r="M664" s="2"/>
      <c r="N664"/>
      <c r="O664"/>
      <c r="P664"/>
      <c r="Q664"/>
      <c r="R664"/>
      <c r="S664"/>
    </row>
    <row r="665" spans="10:19" s="1" customFormat="1" ht="30" customHeight="1">
      <c r="J665" s="2"/>
      <c r="K665" s="2"/>
      <c r="M665" s="2"/>
      <c r="N665"/>
      <c r="O665"/>
      <c r="P665"/>
      <c r="Q665"/>
      <c r="R665"/>
      <c r="S665"/>
    </row>
    <row r="666" spans="10:19" s="1" customFormat="1" ht="30" customHeight="1">
      <c r="J666" s="2"/>
      <c r="K666" s="2"/>
      <c r="M666" s="2"/>
      <c r="N666"/>
      <c r="O666"/>
      <c r="P666"/>
      <c r="Q666"/>
      <c r="R666"/>
      <c r="S666"/>
    </row>
    <row r="667" spans="10:19" s="1" customFormat="1" ht="30" customHeight="1">
      <c r="J667" s="2"/>
      <c r="K667" s="2"/>
      <c r="M667" s="2"/>
      <c r="N667"/>
      <c r="O667"/>
      <c r="P667"/>
      <c r="Q667"/>
      <c r="R667"/>
      <c r="S667"/>
    </row>
    <row r="668" spans="10:19" s="1" customFormat="1" ht="30" customHeight="1">
      <c r="J668" s="2"/>
      <c r="K668" s="2"/>
      <c r="M668" s="2"/>
      <c r="N668"/>
      <c r="O668"/>
      <c r="P668"/>
      <c r="Q668"/>
      <c r="R668"/>
      <c r="S668"/>
    </row>
    <row r="669" spans="10:19" s="1" customFormat="1" ht="30" customHeight="1">
      <c r="J669" s="2"/>
      <c r="K669" s="2"/>
      <c r="M669" s="2"/>
      <c r="N669"/>
      <c r="O669"/>
      <c r="P669"/>
      <c r="Q669"/>
      <c r="R669"/>
      <c r="S669"/>
    </row>
    <row r="670" spans="10:19" s="1" customFormat="1" ht="30" customHeight="1">
      <c r="J670" s="2"/>
      <c r="K670" s="2"/>
      <c r="M670" s="2"/>
      <c r="N670"/>
      <c r="O670"/>
      <c r="P670"/>
      <c r="Q670"/>
      <c r="R670"/>
      <c r="S670"/>
    </row>
    <row r="671" spans="10:19" s="1" customFormat="1" ht="30" customHeight="1">
      <c r="J671" s="2"/>
      <c r="K671" s="2"/>
      <c r="M671" s="2"/>
      <c r="N671"/>
      <c r="O671"/>
      <c r="P671"/>
      <c r="Q671"/>
      <c r="R671"/>
      <c r="S671"/>
    </row>
    <row r="672" spans="10:19" s="1" customFormat="1" ht="30" customHeight="1">
      <c r="J672" s="2"/>
      <c r="K672" s="2"/>
      <c r="M672" s="2"/>
      <c r="N672"/>
      <c r="O672"/>
      <c r="P672"/>
      <c r="Q672"/>
      <c r="R672"/>
      <c r="S672"/>
    </row>
    <row r="673" spans="10:19" s="1" customFormat="1" ht="30" customHeight="1">
      <c r="J673" s="2"/>
      <c r="K673" s="2"/>
      <c r="M673" s="2"/>
      <c r="N673"/>
      <c r="O673"/>
      <c r="P673"/>
      <c r="Q673"/>
      <c r="R673"/>
      <c r="S673"/>
    </row>
    <row r="674" spans="10:19" s="1" customFormat="1" ht="30" customHeight="1">
      <c r="J674" s="2"/>
      <c r="K674" s="2"/>
      <c r="M674" s="2"/>
      <c r="N674"/>
      <c r="O674"/>
      <c r="P674"/>
      <c r="Q674"/>
      <c r="R674"/>
      <c r="S674"/>
    </row>
    <row r="675" spans="10:19" s="1" customFormat="1" ht="30" customHeight="1">
      <c r="J675" s="2"/>
      <c r="K675" s="2"/>
      <c r="M675" s="2"/>
      <c r="N675"/>
      <c r="O675"/>
      <c r="P675"/>
      <c r="Q675"/>
      <c r="R675"/>
      <c r="S675"/>
    </row>
    <row r="676" spans="10:19" s="1" customFormat="1" ht="30" customHeight="1">
      <c r="J676" s="2"/>
      <c r="K676" s="2"/>
      <c r="M676" s="2"/>
      <c r="N676"/>
      <c r="O676"/>
      <c r="P676"/>
      <c r="Q676"/>
      <c r="R676"/>
      <c r="S676"/>
    </row>
    <row r="677" spans="10:19" s="1" customFormat="1" ht="30" customHeight="1">
      <c r="J677" s="2"/>
      <c r="K677" s="2"/>
      <c r="M677" s="2"/>
      <c r="N677"/>
      <c r="O677"/>
      <c r="P677"/>
      <c r="Q677"/>
      <c r="R677"/>
      <c r="S677"/>
    </row>
    <row r="678" spans="10:19" s="1" customFormat="1" ht="30" customHeight="1">
      <c r="J678" s="2"/>
      <c r="K678" s="2"/>
      <c r="M678" s="2"/>
      <c r="N678"/>
      <c r="O678"/>
      <c r="P678"/>
      <c r="Q678"/>
      <c r="R678"/>
      <c r="S678"/>
    </row>
    <row r="679" spans="10:19" s="1" customFormat="1" ht="30" customHeight="1">
      <c r="J679" s="2"/>
      <c r="K679" s="2"/>
      <c r="M679" s="2"/>
      <c r="N679"/>
      <c r="O679"/>
      <c r="P679"/>
      <c r="Q679"/>
      <c r="R679"/>
      <c r="S679"/>
    </row>
    <row r="680" spans="10:19" s="1" customFormat="1" ht="30" customHeight="1">
      <c r="J680" s="2"/>
      <c r="K680" s="2"/>
      <c r="M680" s="2"/>
      <c r="N680"/>
      <c r="O680"/>
      <c r="P680"/>
      <c r="Q680"/>
      <c r="R680"/>
      <c r="S680"/>
    </row>
    <row r="681" spans="10:19" s="1" customFormat="1" ht="30" customHeight="1">
      <c r="J681" s="2"/>
      <c r="K681" s="2"/>
      <c r="M681" s="2"/>
      <c r="N681"/>
      <c r="O681"/>
      <c r="P681"/>
      <c r="Q681"/>
      <c r="R681"/>
      <c r="S681"/>
    </row>
    <row r="682" spans="10:19" s="1" customFormat="1" ht="30" customHeight="1">
      <c r="J682" s="2"/>
      <c r="K682" s="2"/>
      <c r="M682" s="2"/>
      <c r="N682"/>
      <c r="O682"/>
      <c r="P682"/>
      <c r="Q682"/>
      <c r="R682"/>
      <c r="S682"/>
    </row>
    <row r="683" spans="10:19" s="1" customFormat="1" ht="30" customHeight="1">
      <c r="J683" s="2"/>
      <c r="K683" s="2"/>
      <c r="M683" s="2"/>
      <c r="N683"/>
      <c r="O683"/>
      <c r="P683"/>
      <c r="Q683"/>
      <c r="R683"/>
      <c r="S683"/>
    </row>
    <row r="684" spans="10:19" s="1" customFormat="1" ht="30" customHeight="1">
      <c r="J684" s="2"/>
      <c r="K684" s="2"/>
      <c r="M684" s="2"/>
      <c r="N684"/>
      <c r="O684"/>
      <c r="P684"/>
      <c r="Q684"/>
      <c r="R684"/>
      <c r="S684"/>
    </row>
    <row r="685" spans="10:19" s="1" customFormat="1" ht="30" customHeight="1">
      <c r="J685" s="2"/>
      <c r="K685" s="2"/>
      <c r="M685" s="2"/>
      <c r="N685"/>
      <c r="O685"/>
      <c r="P685"/>
      <c r="Q685"/>
      <c r="R685"/>
      <c r="S685"/>
    </row>
    <row r="686" spans="10:19" s="1" customFormat="1" ht="30" customHeight="1">
      <c r="J686" s="2"/>
      <c r="K686" s="2"/>
      <c r="M686" s="2"/>
      <c r="N686"/>
      <c r="O686"/>
      <c r="P686"/>
      <c r="Q686"/>
      <c r="R686"/>
      <c r="S686"/>
    </row>
    <row r="687" spans="10:19" s="1" customFormat="1" ht="30" customHeight="1">
      <c r="J687" s="2"/>
      <c r="K687" s="2"/>
      <c r="M687" s="2"/>
      <c r="N687"/>
      <c r="O687"/>
      <c r="P687"/>
      <c r="Q687"/>
      <c r="R687"/>
      <c r="S687"/>
    </row>
    <row r="688" spans="10:19" s="1" customFormat="1" ht="30" customHeight="1">
      <c r="J688" s="2"/>
      <c r="K688" s="2"/>
      <c r="M688" s="2"/>
      <c r="N688"/>
      <c r="O688"/>
      <c r="P688"/>
      <c r="Q688"/>
      <c r="R688"/>
      <c r="S688"/>
    </row>
    <row r="689" spans="10:19" s="1" customFormat="1" ht="30" customHeight="1">
      <c r="J689" s="2"/>
      <c r="K689" s="2"/>
      <c r="M689" s="2"/>
      <c r="N689"/>
      <c r="O689"/>
      <c r="P689"/>
      <c r="Q689"/>
      <c r="R689"/>
      <c r="S689"/>
    </row>
    <row r="690" spans="10:19" s="1" customFormat="1" ht="30" customHeight="1">
      <c r="J690" s="2"/>
      <c r="K690" s="2"/>
      <c r="M690" s="2"/>
      <c r="N690"/>
      <c r="O690"/>
      <c r="P690"/>
      <c r="Q690"/>
      <c r="R690"/>
      <c r="S690"/>
    </row>
    <row r="691" spans="10:19" s="1" customFormat="1" ht="30" customHeight="1">
      <c r="J691" s="2"/>
      <c r="K691" s="2"/>
      <c r="M691" s="2"/>
      <c r="N691"/>
      <c r="O691"/>
      <c r="P691"/>
      <c r="Q691"/>
      <c r="R691"/>
      <c r="S691"/>
    </row>
    <row r="692" spans="10:19" s="1" customFormat="1" ht="30" customHeight="1">
      <c r="J692" s="2"/>
      <c r="K692" s="2"/>
      <c r="M692" s="2"/>
      <c r="N692"/>
      <c r="O692"/>
      <c r="P692"/>
      <c r="Q692"/>
      <c r="R692"/>
      <c r="S692"/>
    </row>
    <row r="693" spans="10:19" s="1" customFormat="1" ht="30" customHeight="1">
      <c r="J693" s="2"/>
      <c r="K693" s="2"/>
      <c r="M693" s="2"/>
      <c r="N693"/>
      <c r="O693"/>
      <c r="P693"/>
      <c r="Q693"/>
      <c r="R693"/>
      <c r="S693"/>
    </row>
    <row r="694" spans="10:19" s="1" customFormat="1" ht="30" customHeight="1">
      <c r="J694" s="2"/>
      <c r="K694" s="2"/>
      <c r="M694" s="2"/>
      <c r="N694"/>
      <c r="O694"/>
      <c r="P694"/>
      <c r="Q694"/>
      <c r="R694"/>
      <c r="S694"/>
    </row>
    <row r="695" spans="10:19" s="1" customFormat="1" ht="30" customHeight="1">
      <c r="J695" s="2"/>
      <c r="K695" s="2"/>
      <c r="M695" s="2"/>
      <c r="N695"/>
      <c r="O695"/>
      <c r="P695"/>
      <c r="Q695"/>
      <c r="R695"/>
      <c r="S695"/>
    </row>
    <row r="696" spans="10:19" s="1" customFormat="1" ht="30" customHeight="1">
      <c r="J696" s="2"/>
      <c r="K696" s="2"/>
      <c r="M696" s="2"/>
      <c r="N696"/>
      <c r="O696"/>
      <c r="P696"/>
      <c r="Q696"/>
      <c r="R696"/>
      <c r="S696"/>
    </row>
    <row r="697" spans="10:19" s="1" customFormat="1" ht="30" customHeight="1">
      <c r="J697" s="2"/>
      <c r="K697" s="2"/>
      <c r="M697" s="2"/>
      <c r="N697"/>
      <c r="O697"/>
      <c r="P697"/>
      <c r="Q697"/>
      <c r="R697"/>
      <c r="S697"/>
    </row>
    <row r="698" spans="10:19" s="1" customFormat="1" ht="30" customHeight="1">
      <c r="J698" s="2"/>
      <c r="K698" s="2"/>
      <c r="M698" s="2"/>
      <c r="N698"/>
      <c r="O698"/>
      <c r="P698"/>
      <c r="Q698"/>
      <c r="R698"/>
      <c r="S698"/>
    </row>
    <row r="704" spans="10:19" ht="15" customHeight="1"/>
    <row r="706" ht="30" customHeight="1"/>
    <row r="708" ht="15" customHeight="1"/>
    <row r="729" spans="10:19">
      <c r="J729" s="563"/>
      <c r="K729" s="563"/>
      <c r="L729" s="563"/>
      <c r="M729" s="563"/>
      <c r="N729" s="328"/>
      <c r="O729" s="328"/>
      <c r="P729" s="328"/>
      <c r="Q729" s="328"/>
      <c r="R729" s="328"/>
      <c r="S729" s="328"/>
    </row>
    <row r="730" spans="10:19">
      <c r="J730" s="563"/>
      <c r="K730" s="563"/>
      <c r="L730" s="563"/>
      <c r="M730" s="563"/>
      <c r="N730" s="328"/>
      <c r="O730" s="328"/>
      <c r="P730" s="328"/>
      <c r="Q730" s="328"/>
      <c r="R730" s="328"/>
      <c r="S730" s="328"/>
    </row>
    <row r="731" spans="10:19">
      <c r="J731" s="563"/>
      <c r="K731" s="563"/>
      <c r="L731" s="563"/>
      <c r="M731" s="563"/>
      <c r="N731" s="328"/>
      <c r="O731" s="328"/>
      <c r="P731" s="328"/>
      <c r="Q731" s="328"/>
      <c r="R731" s="328"/>
      <c r="S731" s="328"/>
    </row>
    <row r="732" spans="10:19">
      <c r="J732" s="563"/>
      <c r="K732" s="563"/>
      <c r="L732" s="563"/>
      <c r="M732" s="563"/>
      <c r="N732" s="328"/>
      <c r="O732" s="328"/>
      <c r="P732" s="328"/>
      <c r="Q732" s="328"/>
      <c r="R732" s="328"/>
      <c r="S732" s="328"/>
    </row>
    <row r="733" spans="10:19">
      <c r="J733" s="563"/>
      <c r="K733" s="563"/>
      <c r="L733" s="563"/>
      <c r="M733" s="563"/>
      <c r="N733" s="328"/>
      <c r="O733" s="328"/>
      <c r="P733" s="328"/>
      <c r="Q733" s="328"/>
      <c r="R733" s="328"/>
      <c r="S733" s="328"/>
    </row>
    <row r="734" spans="10:19">
      <c r="J734" s="563"/>
      <c r="K734" s="563"/>
      <c r="L734" s="563"/>
      <c r="M734" s="563"/>
      <c r="N734" s="328"/>
      <c r="O734" s="328"/>
      <c r="P734" s="328"/>
      <c r="Q734" s="328"/>
      <c r="R734" s="328"/>
      <c r="S734" s="328"/>
    </row>
    <row r="735" spans="10:19">
      <c r="J735" s="563"/>
      <c r="K735" s="563"/>
      <c r="L735" s="563"/>
      <c r="M735" s="563"/>
      <c r="N735" s="328"/>
      <c r="O735" s="328"/>
      <c r="P735" s="328"/>
      <c r="Q735" s="328"/>
      <c r="R735" s="328"/>
      <c r="S735" s="328"/>
    </row>
    <row r="736" spans="10:19">
      <c r="J736" s="563"/>
      <c r="K736" s="563"/>
      <c r="L736" s="563"/>
      <c r="M736" s="563"/>
      <c r="N736" s="328"/>
      <c r="O736" s="328"/>
      <c r="P736" s="328"/>
      <c r="Q736" s="328"/>
      <c r="R736" s="328"/>
      <c r="S736" s="328"/>
    </row>
    <row r="737" spans="10:19">
      <c r="J737" s="563"/>
      <c r="K737" s="563"/>
      <c r="L737" s="563"/>
      <c r="M737" s="563"/>
      <c r="N737" s="328"/>
      <c r="O737" s="328"/>
      <c r="P737" s="328"/>
      <c r="Q737" s="328"/>
      <c r="R737" s="328"/>
      <c r="S737" s="328"/>
    </row>
    <row r="738" spans="10:19">
      <c r="J738" s="563"/>
      <c r="K738" s="563"/>
      <c r="L738" s="563"/>
      <c r="M738" s="563"/>
      <c r="N738" s="328"/>
      <c r="O738" s="328"/>
      <c r="P738" s="328"/>
      <c r="Q738" s="328"/>
      <c r="R738" s="328"/>
      <c r="S738" s="328"/>
    </row>
    <row r="739" spans="10:19">
      <c r="J739" s="563"/>
      <c r="K739" s="563"/>
      <c r="L739" s="563"/>
      <c r="M739" s="563"/>
      <c r="N739" s="328"/>
      <c r="O739" s="328"/>
      <c r="P739" s="328"/>
      <c r="Q739" s="328"/>
      <c r="R739" s="328"/>
      <c r="S739" s="328"/>
    </row>
    <row r="740" spans="10:19">
      <c r="J740" s="563"/>
      <c r="K740" s="563"/>
      <c r="L740" s="563"/>
      <c r="M740" s="563"/>
      <c r="N740" s="328"/>
      <c r="O740" s="328"/>
      <c r="P740" s="328"/>
      <c r="Q740" s="328"/>
      <c r="R740" s="328"/>
      <c r="S740" s="328"/>
    </row>
    <row r="741" spans="10:19">
      <c r="J741" s="563"/>
      <c r="K741" s="563"/>
      <c r="L741" s="563"/>
      <c r="M741" s="563"/>
      <c r="N741" s="328"/>
      <c r="O741" s="328"/>
      <c r="P741" s="328"/>
      <c r="Q741" s="328"/>
      <c r="R741" s="328"/>
      <c r="S741" s="328"/>
    </row>
    <row r="742" spans="10:19">
      <c r="J742" s="563"/>
      <c r="K742" s="563"/>
      <c r="L742" s="563"/>
      <c r="M742" s="563"/>
      <c r="N742" s="328"/>
      <c r="O742" s="328"/>
      <c r="P742" s="328"/>
      <c r="Q742" s="328"/>
      <c r="R742" s="328"/>
      <c r="S742" s="328"/>
    </row>
    <row r="743" spans="10:19">
      <c r="J743" s="563"/>
      <c r="K743" s="563"/>
      <c r="L743" s="563"/>
      <c r="M743" s="563"/>
      <c r="N743" s="328"/>
      <c r="O743" s="328"/>
      <c r="P743" s="328"/>
      <c r="Q743" s="328"/>
      <c r="R743" s="328"/>
      <c r="S743" s="328"/>
    </row>
    <row r="744" spans="10:19">
      <c r="J744" s="563"/>
      <c r="K744" s="563"/>
      <c r="L744" s="563"/>
      <c r="M744" s="563"/>
      <c r="N744" s="328"/>
      <c r="O744" s="328"/>
      <c r="P744" s="328"/>
      <c r="Q744" s="328"/>
      <c r="R744" s="328"/>
      <c r="S744" s="328"/>
    </row>
    <row r="745" spans="10:19">
      <c r="J745" s="563"/>
      <c r="K745" s="563"/>
      <c r="L745" s="563"/>
      <c r="M745" s="563"/>
      <c r="N745" s="328"/>
      <c r="O745" s="328"/>
      <c r="P745" s="328"/>
      <c r="Q745" s="328"/>
      <c r="R745" s="328"/>
      <c r="S745" s="328"/>
    </row>
  </sheetData>
  <mergeCells count="77">
    <mergeCell ref="B4:C5"/>
    <mergeCell ref="M4:M5"/>
    <mergeCell ref="AQ4:AQ5"/>
    <mergeCell ref="AT4:AT5"/>
    <mergeCell ref="AA4:AA5"/>
    <mergeCell ref="AB4:AB5"/>
    <mergeCell ref="AC4:AC5"/>
    <mergeCell ref="AD4:AD5"/>
    <mergeCell ref="AL4:AL5"/>
    <mergeCell ref="V4:W5"/>
    <mergeCell ref="X4:X5"/>
    <mergeCell ref="Y4:Y5"/>
    <mergeCell ref="Z4:Z5"/>
    <mergeCell ref="U4:U5"/>
    <mergeCell ref="AF4:AF5"/>
    <mergeCell ref="BC4:BD5"/>
    <mergeCell ref="AU4:AU5"/>
    <mergeCell ref="AV4:AV5"/>
    <mergeCell ref="AY4:AY5"/>
    <mergeCell ref="AZ4:AZ5"/>
    <mergeCell ref="D2:H2"/>
    <mergeCell ref="M2:O2"/>
    <mergeCell ref="P2:S2"/>
    <mergeCell ref="J4:J5"/>
    <mergeCell ref="K4:L5"/>
    <mergeCell ref="P4:P5"/>
    <mergeCell ref="Q4:Q5"/>
    <mergeCell ref="R4:R5"/>
    <mergeCell ref="S4:S5"/>
    <mergeCell ref="N4:N5"/>
    <mergeCell ref="O4:O5"/>
    <mergeCell ref="BE4:BE5"/>
    <mergeCell ref="BT4:BT5"/>
    <mergeCell ref="BU4:BU5"/>
    <mergeCell ref="CF4:CF5"/>
    <mergeCell ref="CG4:CG5"/>
    <mergeCell ref="CB4:CB5"/>
    <mergeCell ref="CC4:CC5"/>
    <mergeCell ref="CD4:CD5"/>
    <mergeCell ref="BV4:BV5"/>
    <mergeCell ref="BQ4:BQ5"/>
    <mergeCell ref="BR4:BR5"/>
    <mergeCell ref="BS4:BS5"/>
    <mergeCell ref="BK4:BK5"/>
    <mergeCell ref="BM4:BM5"/>
    <mergeCell ref="BO4:BP5"/>
    <mergeCell ref="J6:J42"/>
    <mergeCell ref="AF6:AF66"/>
    <mergeCell ref="BB6:BB27"/>
    <mergeCell ref="AI4:AI5"/>
    <mergeCell ref="AJ4:AJ5"/>
    <mergeCell ref="AK4:AK5"/>
    <mergeCell ref="BB4:BB5"/>
    <mergeCell ref="AG4:AH5"/>
    <mergeCell ref="AQ6:AQ14"/>
    <mergeCell ref="AQ15:AQ26"/>
    <mergeCell ref="BM6:BM36"/>
    <mergeCell ref="BX4:BX5"/>
    <mergeCell ref="BY4:BZ5"/>
    <mergeCell ref="CA4:CA5"/>
    <mergeCell ref="BX6:BX28"/>
    <mergeCell ref="U6:U64"/>
    <mergeCell ref="U65:U132"/>
    <mergeCell ref="U133:U134"/>
    <mergeCell ref="U135:U196"/>
    <mergeCell ref="CE4:CE5"/>
    <mergeCell ref="BF4:BF5"/>
    <mergeCell ref="BG4:BG5"/>
    <mergeCell ref="BH4:BH5"/>
    <mergeCell ref="BI4:BI5"/>
    <mergeCell ref="BJ4:BJ5"/>
    <mergeCell ref="AM4:AM5"/>
    <mergeCell ref="AN4:AN5"/>
    <mergeCell ref="AO4:AO5"/>
    <mergeCell ref="AR4:AS5"/>
    <mergeCell ref="AW4:AW5"/>
    <mergeCell ref="AX4:AX5"/>
  </mergeCells>
  <phoneticPr fontId="125" type="noConversion"/>
  <hyperlinks>
    <hyperlink ref="P2" r:id="rId1" xr:uid="{3572F07B-3827-44C9-AC8E-73A32875C1B7}"/>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255B7-8C2D-496D-8F17-18092EB4348D}">
  <dimension ref="B2:CG745"/>
  <sheetViews>
    <sheetView zoomScale="85" zoomScaleNormal="85" workbookViewId="0">
      <pane ySplit="5" topLeftCell="A6" activePane="bottomLeft" state="frozen"/>
      <selection pane="bottomLeft" activeCell="A6" sqref="A6"/>
    </sheetView>
  </sheetViews>
  <sheetFormatPr baseColWidth="10" defaultColWidth="11" defaultRowHeight="15"/>
  <cols>
    <col min="1" max="1" width="4.85546875" customWidth="1"/>
    <col min="2" max="2" width="12.42578125" bestFit="1" customWidth="1"/>
    <col min="3" max="3" width="26.7109375" customWidth="1"/>
    <col min="4" max="8" width="6.7109375" customWidth="1"/>
    <col min="10" max="10" width="13.5703125" bestFit="1" customWidth="1"/>
    <col min="11" max="11" width="13.5703125" customWidth="1"/>
    <col min="12" max="12" width="28.42578125" style="159" customWidth="1"/>
    <col min="13" max="13" width="10.85546875" bestFit="1" customWidth="1"/>
    <col min="16" max="16" width="13.85546875" customWidth="1"/>
    <col min="17" max="17" width="14.7109375" customWidth="1"/>
    <col min="18" max="18" width="18.5703125" customWidth="1"/>
  </cols>
  <sheetData>
    <row r="2" spans="2:85" s="329" customFormat="1" ht="30" customHeight="1">
      <c r="B2" s="150" t="s">
        <v>186</v>
      </c>
      <c r="C2" s="151" t="s">
        <v>187</v>
      </c>
      <c r="D2" s="623" t="s">
        <v>166</v>
      </c>
      <c r="E2" s="623"/>
      <c r="F2" s="623"/>
      <c r="G2" s="623"/>
      <c r="H2" s="624"/>
      <c r="I2" s="152"/>
      <c r="J2" s="153" t="s">
        <v>403</v>
      </c>
      <c r="K2" s="327"/>
      <c r="L2" s="154" t="s">
        <v>404</v>
      </c>
      <c r="M2" s="625" t="s">
        <v>204</v>
      </c>
      <c r="N2" s="625"/>
      <c r="O2" s="626"/>
      <c r="P2" s="627" t="s">
        <v>405</v>
      </c>
      <c r="Q2" s="627"/>
      <c r="R2" s="627"/>
      <c r="S2" s="627"/>
      <c r="T2" s="563"/>
      <c r="U2" s="563"/>
      <c r="V2" s="563"/>
      <c r="W2" s="563"/>
      <c r="X2" s="563"/>
      <c r="Y2" s="563"/>
      <c r="Z2" s="5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563"/>
      <c r="BW2" s="563"/>
      <c r="BX2" s="563"/>
      <c r="BY2" s="563"/>
      <c r="BZ2" s="563"/>
      <c r="CA2" s="563"/>
      <c r="CB2" s="563"/>
      <c r="CC2" s="563"/>
      <c r="CD2" s="563"/>
      <c r="CE2" s="563"/>
      <c r="CF2" s="563"/>
      <c r="CG2" s="563"/>
    </row>
    <row r="3" spans="2:85" s="509" customFormat="1">
      <c r="J3" s="510"/>
      <c r="K3" s="511"/>
      <c r="R3" s="512">
        <f>IFERROR(+COUNTIF(R6:R100,"SI")/(COUNTIF(R6:R100,"SI")+COUNTIF(R6:R100,"Non")),0)</f>
        <v>0</v>
      </c>
      <c r="S3" s="512">
        <f>IFERROR(+COUNTIF(S6:S100,"SI")/(COUNTIF(S6:S100,"SI")+COUNTIF(S6:S100,"Non")),0)</f>
        <v>0</v>
      </c>
      <c r="U3" s="510"/>
      <c r="V3" s="510"/>
      <c r="W3" s="511"/>
      <c r="AC3" s="512">
        <f>IFERROR(+COUNTIF(AC6:AC200,"SI")/(COUNTIF(AC6:AC200,"SI")+COUNTIF(AC6:AC200,"Non")),0)</f>
        <v>0</v>
      </c>
      <c r="AD3" s="512">
        <f>IFERROR(+COUNTIF(AD6:AD200,"SI")/(COUNTIF(AD6:AD200,"SI")+COUNTIF(AD6:AD200,"Non")),0)</f>
        <v>0</v>
      </c>
      <c r="AF3" s="510"/>
      <c r="AG3" s="510"/>
      <c r="AH3" s="511"/>
      <c r="AN3" s="512">
        <f>IFERROR(+COUNTIF(R306:R400,"SI")/(COUNTIF(R306:R400,"SI")+COUNTIF(R306:R400,"Non")),0)</f>
        <v>0</v>
      </c>
      <c r="AO3" s="512">
        <f>IFERROR(+COUNTIF(S306:S400,"SI")/(COUNTIF(S306:S400,"SI")+COUNTIF(S306:S400,"Non")),0)</f>
        <v>0</v>
      </c>
      <c r="AQ3" s="510"/>
      <c r="AR3" s="510"/>
      <c r="AS3" s="511"/>
      <c r="AY3" s="512">
        <f>IFERROR(+COUNTIF(R406:R500,"SI")/(COUNTIF(R406:R500,"SI")+COUNTIF(R406:R500,"Non")),0)</f>
        <v>0</v>
      </c>
      <c r="AZ3" s="512">
        <f>IFERROR(+COUNTIF(S406:S500,"SI")/(COUNTIF(S406:S500,"SI")+COUNTIF(S406:S500,"Non")),0)</f>
        <v>0</v>
      </c>
      <c r="BB3" s="510"/>
      <c r="BC3" s="510"/>
      <c r="BD3" s="511"/>
      <c r="BJ3" s="512">
        <f>IFERROR(+COUNTIF(R506:R600,"SI")/(COUNTIF(R506:R600,"SI")+COUNTIF(R506:R600,"Non")),0)</f>
        <v>0</v>
      </c>
      <c r="BK3" s="512">
        <f>IFERROR(+COUNTIF(S506:S600,"SI")/(COUNTIF(S506:S600,"SI")+COUNTIF(S506:S600,"Non")),0)</f>
        <v>0</v>
      </c>
      <c r="BM3" s="510"/>
      <c r="BN3" s="510"/>
      <c r="BO3" s="511"/>
      <c r="BU3" s="512">
        <f>IFERROR(+COUNTIF(R606:R650,"SI")/(COUNTIF(R606:R650,"SI")+COUNTIF(R606:R650,"Non")),0)</f>
        <v>0</v>
      </c>
      <c r="BV3" s="512">
        <f>IFERROR(+COUNTIF(S606:S650,"SI")/(COUNTIF(S606:S650,"SI")+COUNTIF(S606:S650,"Non")),0)</f>
        <v>0</v>
      </c>
      <c r="BX3" s="510"/>
      <c r="BY3" s="511"/>
      <c r="CF3" s="512">
        <f>IFERROR(+COUNTIF(R706:R800,"SI")/(COUNTIF(R706:R800,"SI")+COUNTIF(R706:R800,"Non")),0)</f>
        <v>0</v>
      </c>
      <c r="CG3" s="512">
        <f>IFERROR(+COUNTIF(S706:S800,"SI")/(COUNTIF(S706:S800,"SI")+COUNTIF(S706:S800,"Non")),0)</f>
        <v>0</v>
      </c>
    </row>
    <row r="4" spans="2:85" ht="15" customHeight="1">
      <c r="B4" s="630" t="s">
        <v>406</v>
      </c>
      <c r="C4" s="631"/>
      <c r="D4" s="503" t="s">
        <v>407</v>
      </c>
      <c r="E4" s="503" t="s">
        <v>408</v>
      </c>
      <c r="F4" s="503" t="s">
        <v>409</v>
      </c>
      <c r="G4" s="503" t="s">
        <v>410</v>
      </c>
      <c r="H4" s="504" t="s">
        <v>411</v>
      </c>
      <c r="J4" s="618" t="s">
        <v>412</v>
      </c>
      <c r="K4" s="618" t="s">
        <v>413</v>
      </c>
      <c r="L4" s="618"/>
      <c r="M4" s="618" t="s">
        <v>414</v>
      </c>
      <c r="N4" s="616" t="s">
        <v>415</v>
      </c>
      <c r="O4" s="618" t="s">
        <v>416</v>
      </c>
      <c r="P4" s="615" t="s">
        <v>417</v>
      </c>
      <c r="Q4" s="615" t="s">
        <v>418</v>
      </c>
      <c r="R4" s="615" t="s">
        <v>419</v>
      </c>
      <c r="S4" s="615" t="s">
        <v>420</v>
      </c>
      <c r="U4" s="616" t="s">
        <v>412</v>
      </c>
      <c r="V4" s="636" t="s">
        <v>413</v>
      </c>
      <c r="W4" s="637"/>
      <c r="X4" s="616" t="s">
        <v>414</v>
      </c>
      <c r="Y4" s="616" t="s">
        <v>415</v>
      </c>
      <c r="Z4" s="616" t="s">
        <v>416</v>
      </c>
      <c r="AA4" s="634" t="s">
        <v>417</v>
      </c>
      <c r="AB4" s="634" t="s">
        <v>418</v>
      </c>
      <c r="AC4" s="634" t="s">
        <v>419</v>
      </c>
      <c r="AD4" s="634" t="s">
        <v>420</v>
      </c>
      <c r="AF4" s="618" t="s">
        <v>412</v>
      </c>
      <c r="AG4" s="618" t="s">
        <v>413</v>
      </c>
      <c r="AH4" s="618"/>
      <c r="AI4" s="618" t="s">
        <v>414</v>
      </c>
      <c r="AJ4" s="616" t="s">
        <v>415</v>
      </c>
      <c r="AK4" s="618" t="s">
        <v>416</v>
      </c>
      <c r="AL4" s="615" t="s">
        <v>417</v>
      </c>
      <c r="AM4" s="615" t="s">
        <v>418</v>
      </c>
      <c r="AN4" s="615" t="s">
        <v>419</v>
      </c>
      <c r="AO4" s="615" t="s">
        <v>420</v>
      </c>
      <c r="AQ4" s="618" t="s">
        <v>412</v>
      </c>
      <c r="AR4" s="618" t="s">
        <v>413</v>
      </c>
      <c r="AS4" s="618"/>
      <c r="AT4" s="618" t="s">
        <v>414</v>
      </c>
      <c r="AU4" s="616" t="s">
        <v>415</v>
      </c>
      <c r="AV4" s="618" t="s">
        <v>416</v>
      </c>
      <c r="AW4" s="615" t="s">
        <v>417</v>
      </c>
      <c r="AX4" s="615" t="s">
        <v>418</v>
      </c>
      <c r="AY4" s="615" t="s">
        <v>419</v>
      </c>
      <c r="AZ4" s="615" t="s">
        <v>420</v>
      </c>
      <c r="BB4" s="618" t="s">
        <v>412</v>
      </c>
      <c r="BC4" s="618" t="s">
        <v>413</v>
      </c>
      <c r="BD4" s="618"/>
      <c r="BE4" s="618" t="s">
        <v>414</v>
      </c>
      <c r="BF4" s="616" t="s">
        <v>415</v>
      </c>
      <c r="BG4" s="618" t="s">
        <v>416</v>
      </c>
      <c r="BH4" s="615" t="s">
        <v>417</v>
      </c>
      <c r="BI4" s="615" t="s">
        <v>418</v>
      </c>
      <c r="BJ4" s="615" t="s">
        <v>419</v>
      </c>
      <c r="BK4" s="615" t="s">
        <v>420</v>
      </c>
      <c r="BM4" s="628" t="s">
        <v>412</v>
      </c>
      <c r="BN4" s="325"/>
      <c r="BO4" s="628" t="s">
        <v>413</v>
      </c>
      <c r="BP4" s="628"/>
      <c r="BQ4" s="616" t="s">
        <v>415</v>
      </c>
      <c r="BR4" s="618" t="s">
        <v>416</v>
      </c>
      <c r="BS4" s="615" t="s">
        <v>417</v>
      </c>
      <c r="BT4" s="615" t="s">
        <v>418</v>
      </c>
      <c r="BU4" s="615" t="s">
        <v>419</v>
      </c>
      <c r="BV4" s="615" t="s">
        <v>420</v>
      </c>
      <c r="BX4" s="618" t="s">
        <v>412</v>
      </c>
      <c r="BY4" s="618" t="s">
        <v>413</v>
      </c>
      <c r="BZ4" s="618"/>
      <c r="CA4" s="618" t="s">
        <v>414</v>
      </c>
      <c r="CB4" s="616" t="s">
        <v>415</v>
      </c>
      <c r="CC4" s="618" t="s">
        <v>416</v>
      </c>
      <c r="CD4" s="615" t="s">
        <v>417</v>
      </c>
      <c r="CE4" s="615" t="s">
        <v>418</v>
      </c>
      <c r="CF4" s="615" t="s">
        <v>419</v>
      </c>
      <c r="CG4" s="615" t="s">
        <v>420</v>
      </c>
    </row>
    <row r="5" spans="2:85">
      <c r="B5" s="632"/>
      <c r="C5" s="633"/>
      <c r="D5" s="505" t="s">
        <v>421</v>
      </c>
      <c r="E5" s="505" t="s">
        <v>421</v>
      </c>
      <c r="F5" s="505" t="s">
        <v>421</v>
      </c>
      <c r="G5" s="505" t="s">
        <v>421</v>
      </c>
      <c r="H5" s="506" t="s">
        <v>421</v>
      </c>
      <c r="J5" s="618"/>
      <c r="K5" s="618"/>
      <c r="L5" s="618"/>
      <c r="M5" s="618"/>
      <c r="N5" s="617"/>
      <c r="O5" s="618"/>
      <c r="P5" s="615"/>
      <c r="Q5" s="615"/>
      <c r="R5" s="615"/>
      <c r="S5" s="615"/>
      <c r="U5" s="617"/>
      <c r="V5" s="638"/>
      <c r="W5" s="639"/>
      <c r="X5" s="617"/>
      <c r="Y5" s="617"/>
      <c r="Z5" s="617"/>
      <c r="AA5" s="635"/>
      <c r="AB5" s="635"/>
      <c r="AC5" s="635"/>
      <c r="AD5" s="635"/>
      <c r="AF5" s="618"/>
      <c r="AG5" s="618"/>
      <c r="AH5" s="618"/>
      <c r="AI5" s="618"/>
      <c r="AJ5" s="617"/>
      <c r="AK5" s="618"/>
      <c r="AL5" s="615"/>
      <c r="AM5" s="615"/>
      <c r="AN5" s="615"/>
      <c r="AO5" s="615"/>
      <c r="AQ5" s="618"/>
      <c r="AR5" s="618"/>
      <c r="AS5" s="618"/>
      <c r="AT5" s="618"/>
      <c r="AU5" s="617"/>
      <c r="AV5" s="618"/>
      <c r="AW5" s="615"/>
      <c r="AX5" s="615"/>
      <c r="AY5" s="615"/>
      <c r="AZ5" s="615"/>
      <c r="BB5" s="618"/>
      <c r="BC5" s="618"/>
      <c r="BD5" s="618"/>
      <c r="BE5" s="618"/>
      <c r="BF5" s="617"/>
      <c r="BG5" s="618"/>
      <c r="BH5" s="615"/>
      <c r="BI5" s="615"/>
      <c r="BJ5" s="615"/>
      <c r="BK5" s="615"/>
      <c r="BM5" s="629"/>
      <c r="BN5" s="326"/>
      <c r="BO5" s="629"/>
      <c r="BP5" s="629"/>
      <c r="BQ5" s="617"/>
      <c r="BR5" s="618"/>
      <c r="BS5" s="615"/>
      <c r="BT5" s="615"/>
      <c r="BU5" s="615"/>
      <c r="BV5" s="615"/>
      <c r="BX5" s="618"/>
      <c r="BY5" s="618"/>
      <c r="BZ5" s="618"/>
      <c r="CA5" s="618"/>
      <c r="CB5" s="617"/>
      <c r="CC5" s="618"/>
      <c r="CD5" s="615"/>
      <c r="CE5" s="615"/>
      <c r="CF5" s="615"/>
      <c r="CG5" s="615"/>
    </row>
    <row r="6" spans="2:85" s="1" customFormat="1" ht="30" customHeight="1">
      <c r="B6" s="569" t="s">
        <v>422</v>
      </c>
      <c r="C6" s="570" t="s">
        <v>423</v>
      </c>
      <c r="D6" s="322">
        <v>3</v>
      </c>
      <c r="E6" s="322">
        <v>4</v>
      </c>
      <c r="F6" s="322">
        <v>0</v>
      </c>
      <c r="G6" s="322">
        <v>0</v>
      </c>
      <c r="H6" s="507">
        <f t="shared" ref="H6:H12" si="0">SUM(D6:G6)</f>
        <v>7</v>
      </c>
      <c r="J6" s="619" t="s">
        <v>424</v>
      </c>
      <c r="K6" s="330">
        <v>20666</v>
      </c>
      <c r="L6" s="330" t="s">
        <v>425</v>
      </c>
      <c r="M6" s="330" t="s">
        <v>774</v>
      </c>
      <c r="N6" s="331"/>
      <c r="O6" s="331"/>
      <c r="P6" s="513"/>
      <c r="Q6" s="513"/>
      <c r="R6" s="333" t="str">
        <f t="shared" ref="R6:S69" si="1">+IF(COUNTA(N6)=0,"----",IF(COUNTA(P6)=0,"Sen Meta",IF(N6&gt;=P6,"SI","NON")))</f>
        <v>----</v>
      </c>
      <c r="S6" s="333" t="str">
        <f t="shared" si="1"/>
        <v>----</v>
      </c>
      <c r="U6" s="619" t="s">
        <v>427</v>
      </c>
      <c r="V6" s="330">
        <v>21046</v>
      </c>
      <c r="W6" s="330" t="s">
        <v>428</v>
      </c>
      <c r="X6" s="330" t="s">
        <v>774</v>
      </c>
      <c r="Y6" s="515"/>
      <c r="Z6" s="515"/>
      <c r="AA6" s="516"/>
      <c r="AB6" s="516"/>
      <c r="AC6" s="333" t="str">
        <f t="shared" ref="AC6:AD69" si="2">+IF(COUNTA(Y6)=0,"----",IF(COUNTA(AA6)=0,"Sen Meta",IF(Y6&gt;=AA6,"SI","NON")))</f>
        <v>----</v>
      </c>
      <c r="AD6" s="333" t="str">
        <f t="shared" si="2"/>
        <v>----</v>
      </c>
      <c r="AF6" s="619" t="s">
        <v>429</v>
      </c>
      <c r="AG6" s="330">
        <v>22945</v>
      </c>
      <c r="AH6" s="330" t="s">
        <v>430</v>
      </c>
      <c r="AI6" s="330" t="s">
        <v>774</v>
      </c>
      <c r="AJ6" s="515"/>
      <c r="AK6" s="515"/>
      <c r="AL6" s="516"/>
      <c r="AM6" s="516"/>
      <c r="AN6" s="333" t="str">
        <f t="shared" ref="AN6:AO66" si="3">+IF(COUNTA(AJ6)=0,"----",IF(COUNTA(AL6)=0,"Sen Meta",IF(AJ6&gt;=AL6,"SI","NON")))</f>
        <v>----</v>
      </c>
      <c r="AO6" s="333" t="str">
        <f t="shared" si="3"/>
        <v>----</v>
      </c>
      <c r="AQ6" s="619" t="s">
        <v>431</v>
      </c>
      <c r="AR6" s="330">
        <v>25484</v>
      </c>
      <c r="AS6" s="330" t="s">
        <v>432</v>
      </c>
      <c r="AT6" s="330" t="s">
        <v>774</v>
      </c>
      <c r="AU6" s="515"/>
      <c r="AV6" s="515"/>
      <c r="AW6" s="516"/>
      <c r="AX6" s="516"/>
      <c r="AY6" s="333" t="str">
        <f t="shared" ref="AY6:AZ16" si="4">+IF(COUNTA(AU6)=0,"----",IF(COUNTA(AW6)=0,"Sen Meta",IF(AU6&gt;=AW6,"SI","NON")))</f>
        <v>----</v>
      </c>
      <c r="AZ6" s="333" t="str">
        <f t="shared" si="4"/>
        <v>----</v>
      </c>
      <c r="BB6" s="619" t="s">
        <v>433</v>
      </c>
      <c r="BC6" s="330">
        <v>26229</v>
      </c>
      <c r="BD6" s="330" t="s">
        <v>434</v>
      </c>
      <c r="BE6" s="330" t="s">
        <v>774</v>
      </c>
      <c r="BF6" s="515"/>
      <c r="BG6" s="515"/>
      <c r="BH6" s="516"/>
      <c r="BI6" s="516"/>
      <c r="BJ6" s="333" t="str">
        <f t="shared" ref="BJ6:BK27" si="5">+IF(COUNTA(BF6)=0,"----",IF(COUNTA(BH6)=0,"Sen Meta",IF(BF6&gt;=BH6,"SI","NON")))</f>
        <v>----</v>
      </c>
      <c r="BK6" s="333" t="str">
        <f t="shared" si="5"/>
        <v>----</v>
      </c>
      <c r="BM6" s="619" t="s">
        <v>435</v>
      </c>
      <c r="BN6" s="330">
        <v>26326</v>
      </c>
      <c r="BO6" s="330" t="s">
        <v>436</v>
      </c>
      <c r="BP6" s="330" t="s">
        <v>774</v>
      </c>
      <c r="BQ6" s="515"/>
      <c r="BR6" s="515"/>
      <c r="BS6" s="516"/>
      <c r="BT6" s="516"/>
      <c r="BU6" s="333" t="str">
        <f t="shared" ref="BU6:BV36" si="6">+IF(COUNTA(BQ6)=0,"----",IF(COUNTA(BS6)=0,"Sen Meta",IF(BQ6&gt;=BS6,"SI","NON")))</f>
        <v>----</v>
      </c>
      <c r="BV6" s="333" t="str">
        <f t="shared" si="6"/>
        <v>----</v>
      </c>
      <c r="BX6" s="621" t="s">
        <v>437</v>
      </c>
      <c r="BY6" s="334">
        <v>26384</v>
      </c>
      <c r="BZ6" s="334" t="s">
        <v>438</v>
      </c>
      <c r="CA6" s="334" t="s">
        <v>774</v>
      </c>
      <c r="CB6" s="519"/>
      <c r="CC6" s="519"/>
      <c r="CD6" s="513"/>
      <c r="CE6" s="513"/>
      <c r="CF6" s="333" t="str">
        <f t="shared" ref="CF6:CG28" si="7">+IF(COUNTA(CB6)=0,"----",IF(COUNTA(CD6)=0,"Sen Meta",IF(CB6&gt;=CD6,"SI","NON")))</f>
        <v>----</v>
      </c>
      <c r="CG6" s="333" t="str">
        <f t="shared" si="7"/>
        <v>----</v>
      </c>
    </row>
    <row r="7" spans="2:85" s="1" customFormat="1" ht="30" customHeight="1">
      <c r="B7" s="569" t="s">
        <v>439</v>
      </c>
      <c r="C7" s="570" t="s">
        <v>440</v>
      </c>
      <c r="D7" s="322">
        <v>5</v>
      </c>
      <c r="E7" s="322">
        <v>7</v>
      </c>
      <c r="F7" s="322">
        <v>0</v>
      </c>
      <c r="G7" s="322">
        <v>0</v>
      </c>
      <c r="H7" s="507">
        <f t="shared" si="0"/>
        <v>12</v>
      </c>
      <c r="J7" s="619"/>
      <c r="K7" s="330">
        <v>20667</v>
      </c>
      <c r="L7" s="330" t="s">
        <v>441</v>
      </c>
      <c r="M7" s="330" t="s">
        <v>774</v>
      </c>
      <c r="N7" s="331"/>
      <c r="O7" s="331"/>
      <c r="P7" s="513"/>
      <c r="Q7" s="513"/>
      <c r="R7" s="333" t="str">
        <f t="shared" si="1"/>
        <v>----</v>
      </c>
      <c r="S7" s="333" t="str">
        <f t="shared" si="1"/>
        <v>----</v>
      </c>
      <c r="U7" s="619"/>
      <c r="V7" s="330">
        <v>21048</v>
      </c>
      <c r="W7" s="330" t="s">
        <v>442</v>
      </c>
      <c r="X7" s="330" t="s">
        <v>774</v>
      </c>
      <c r="Y7" s="515"/>
      <c r="Z7" s="515"/>
      <c r="AA7" s="516"/>
      <c r="AB7" s="516"/>
      <c r="AC7" s="333" t="str">
        <f t="shared" si="2"/>
        <v>----</v>
      </c>
      <c r="AD7" s="333" t="str">
        <f t="shared" si="2"/>
        <v>----</v>
      </c>
      <c r="AF7" s="619"/>
      <c r="AG7" s="330">
        <v>22946</v>
      </c>
      <c r="AH7" s="330" t="s">
        <v>443</v>
      </c>
      <c r="AI7" s="330" t="s">
        <v>774</v>
      </c>
      <c r="AJ7" s="515"/>
      <c r="AK7" s="515"/>
      <c r="AL7" s="516"/>
      <c r="AM7" s="516"/>
      <c r="AN7" s="333" t="str">
        <f t="shared" si="3"/>
        <v>----</v>
      </c>
      <c r="AO7" s="333" t="str">
        <f t="shared" si="3"/>
        <v>----</v>
      </c>
      <c r="AQ7" s="619"/>
      <c r="AR7" s="330">
        <v>25485</v>
      </c>
      <c r="AS7" s="330" t="s">
        <v>444</v>
      </c>
      <c r="AT7" s="330" t="s">
        <v>774</v>
      </c>
      <c r="AU7" s="515"/>
      <c r="AV7" s="515"/>
      <c r="AW7" s="516"/>
      <c r="AX7" s="516"/>
      <c r="AY7" s="333" t="str">
        <f t="shared" si="4"/>
        <v>----</v>
      </c>
      <c r="AZ7" s="333" t="str">
        <f t="shared" si="4"/>
        <v>----</v>
      </c>
      <c r="BB7" s="619"/>
      <c r="BC7" s="330">
        <v>26230</v>
      </c>
      <c r="BD7" s="330" t="s">
        <v>445</v>
      </c>
      <c r="BE7" s="330" t="s">
        <v>774</v>
      </c>
      <c r="BF7" s="515"/>
      <c r="BG7" s="515"/>
      <c r="BH7" s="516"/>
      <c r="BI7" s="516"/>
      <c r="BJ7" s="333" t="str">
        <f t="shared" si="5"/>
        <v>----</v>
      </c>
      <c r="BK7" s="333" t="str">
        <f t="shared" si="5"/>
        <v>----</v>
      </c>
      <c r="BM7" s="619"/>
      <c r="BN7" s="330">
        <v>26327</v>
      </c>
      <c r="BO7" s="330" t="s">
        <v>446</v>
      </c>
      <c r="BP7" s="330" t="s">
        <v>774</v>
      </c>
      <c r="BQ7" s="515"/>
      <c r="BR7" s="515"/>
      <c r="BS7" s="516"/>
      <c r="BT7" s="516"/>
      <c r="BU7" s="333" t="str">
        <f t="shared" si="6"/>
        <v>----</v>
      </c>
      <c r="BV7" s="333" t="str">
        <f t="shared" si="6"/>
        <v>----</v>
      </c>
      <c r="BX7" s="621"/>
      <c r="BY7" s="334">
        <v>28219</v>
      </c>
      <c r="BZ7" s="334" t="s">
        <v>447</v>
      </c>
      <c r="CA7" s="334" t="s">
        <v>774</v>
      </c>
      <c r="CB7" s="519"/>
      <c r="CC7" s="519"/>
      <c r="CD7" s="513"/>
      <c r="CE7" s="513"/>
      <c r="CF7" s="333" t="str">
        <f t="shared" si="7"/>
        <v>----</v>
      </c>
      <c r="CG7" s="333" t="str">
        <f t="shared" si="7"/>
        <v>----</v>
      </c>
    </row>
    <row r="8" spans="2:85" s="1" customFormat="1" ht="30" customHeight="1">
      <c r="B8" s="569" t="s">
        <v>448</v>
      </c>
      <c r="C8" s="570" t="s">
        <v>449</v>
      </c>
      <c r="D8" s="322">
        <v>3</v>
      </c>
      <c r="E8" s="322">
        <v>5</v>
      </c>
      <c r="F8" s="322">
        <v>1</v>
      </c>
      <c r="G8" s="322">
        <v>0</v>
      </c>
      <c r="H8" s="507">
        <f t="shared" si="0"/>
        <v>9</v>
      </c>
      <c r="J8" s="619"/>
      <c r="K8" s="330">
        <v>20668</v>
      </c>
      <c r="L8" s="330" t="s">
        <v>450</v>
      </c>
      <c r="M8" s="330" t="s">
        <v>774</v>
      </c>
      <c r="N8" s="331"/>
      <c r="O8" s="331"/>
      <c r="P8" s="513"/>
      <c r="Q8" s="513"/>
      <c r="R8" s="333" t="str">
        <f t="shared" si="1"/>
        <v>----</v>
      </c>
      <c r="S8" s="333" t="str">
        <f t="shared" si="1"/>
        <v>----</v>
      </c>
      <c r="U8" s="619"/>
      <c r="V8" s="330">
        <v>21049</v>
      </c>
      <c r="W8" s="330" t="s">
        <v>451</v>
      </c>
      <c r="X8" s="330" t="s">
        <v>774</v>
      </c>
      <c r="Y8" s="515"/>
      <c r="Z8" s="515"/>
      <c r="AA8" s="516"/>
      <c r="AB8" s="516"/>
      <c r="AC8" s="333" t="str">
        <f t="shared" si="2"/>
        <v>----</v>
      </c>
      <c r="AD8" s="333" t="str">
        <f t="shared" si="2"/>
        <v>----</v>
      </c>
      <c r="AF8" s="619"/>
      <c r="AG8" s="330">
        <v>22947</v>
      </c>
      <c r="AH8" s="330" t="s">
        <v>452</v>
      </c>
      <c r="AI8" s="330" t="s">
        <v>774</v>
      </c>
      <c r="AJ8" s="515"/>
      <c r="AK8" s="515"/>
      <c r="AL8" s="516"/>
      <c r="AM8" s="516"/>
      <c r="AN8" s="333" t="str">
        <f t="shared" si="3"/>
        <v>----</v>
      </c>
      <c r="AO8" s="333" t="str">
        <f t="shared" si="3"/>
        <v>----</v>
      </c>
      <c r="AQ8" s="619"/>
      <c r="AR8" s="330">
        <v>25486</v>
      </c>
      <c r="AS8" s="330" t="s">
        <v>453</v>
      </c>
      <c r="AT8" s="330" t="s">
        <v>774</v>
      </c>
      <c r="AU8" s="515"/>
      <c r="AV8" s="515"/>
      <c r="AW8" s="516"/>
      <c r="AX8" s="516"/>
      <c r="AY8" s="333" t="str">
        <f t="shared" si="4"/>
        <v>----</v>
      </c>
      <c r="AZ8" s="333" t="str">
        <f t="shared" si="4"/>
        <v>----</v>
      </c>
      <c r="BB8" s="619"/>
      <c r="BC8" s="330">
        <v>26231</v>
      </c>
      <c r="BD8" s="330" t="s">
        <v>454</v>
      </c>
      <c r="BE8" s="330" t="s">
        <v>774</v>
      </c>
      <c r="BF8" s="515"/>
      <c r="BG8" s="515"/>
      <c r="BH8" s="516"/>
      <c r="BI8" s="516"/>
      <c r="BJ8" s="333" t="str">
        <f t="shared" si="5"/>
        <v>----</v>
      </c>
      <c r="BK8" s="333" t="str">
        <f t="shared" si="5"/>
        <v>----</v>
      </c>
      <c r="BM8" s="619"/>
      <c r="BN8" s="330">
        <v>26328</v>
      </c>
      <c r="BO8" s="330" t="s">
        <v>455</v>
      </c>
      <c r="BP8" s="330" t="s">
        <v>774</v>
      </c>
      <c r="BQ8" s="515"/>
      <c r="BR8" s="515"/>
      <c r="BS8" s="516"/>
      <c r="BT8" s="516"/>
      <c r="BU8" s="333" t="str">
        <f t="shared" si="6"/>
        <v>----</v>
      </c>
      <c r="BV8" s="333" t="str">
        <f t="shared" si="6"/>
        <v>----</v>
      </c>
      <c r="BX8" s="621" t="s">
        <v>437</v>
      </c>
      <c r="BY8" s="334">
        <v>28215</v>
      </c>
      <c r="BZ8" s="334" t="s">
        <v>456</v>
      </c>
      <c r="CA8" s="334" t="s">
        <v>774</v>
      </c>
      <c r="CB8" s="519"/>
      <c r="CC8" s="519"/>
      <c r="CD8" s="513"/>
      <c r="CE8" s="513"/>
      <c r="CF8" s="333" t="str">
        <f t="shared" si="7"/>
        <v>----</v>
      </c>
      <c r="CG8" s="333" t="str">
        <f t="shared" si="7"/>
        <v>----</v>
      </c>
    </row>
    <row r="9" spans="2:85" s="1" customFormat="1" ht="30" customHeight="1">
      <c r="B9" s="569" t="s">
        <v>457</v>
      </c>
      <c r="C9" s="570" t="s">
        <v>458</v>
      </c>
      <c r="D9" s="322">
        <v>1</v>
      </c>
      <c r="E9" s="322">
        <v>1</v>
      </c>
      <c r="F9" s="322">
        <v>0</v>
      </c>
      <c r="G9" s="322">
        <v>0</v>
      </c>
      <c r="H9" s="507">
        <f t="shared" si="0"/>
        <v>2</v>
      </c>
      <c r="J9" s="619"/>
      <c r="K9" s="330">
        <v>20669</v>
      </c>
      <c r="L9" s="330" t="s">
        <v>459</v>
      </c>
      <c r="M9" s="330" t="s">
        <v>774</v>
      </c>
      <c r="N9" s="331"/>
      <c r="O9" s="331"/>
      <c r="P9" s="513"/>
      <c r="Q9" s="513"/>
      <c r="R9" s="333" t="str">
        <f t="shared" si="1"/>
        <v>----</v>
      </c>
      <c r="S9" s="333" t="str">
        <f t="shared" si="1"/>
        <v>----</v>
      </c>
      <c r="U9" s="619"/>
      <c r="V9" s="330">
        <v>21051</v>
      </c>
      <c r="W9" s="330" t="s">
        <v>460</v>
      </c>
      <c r="X9" s="330" t="s">
        <v>774</v>
      </c>
      <c r="Y9" s="515"/>
      <c r="Z9" s="515"/>
      <c r="AA9" s="516"/>
      <c r="AB9" s="516"/>
      <c r="AC9" s="333" t="str">
        <f t="shared" si="2"/>
        <v>----</v>
      </c>
      <c r="AD9" s="333" t="str">
        <f t="shared" si="2"/>
        <v>----</v>
      </c>
      <c r="AF9" s="619"/>
      <c r="AG9" s="330">
        <v>22948</v>
      </c>
      <c r="AH9" s="330" t="s">
        <v>461</v>
      </c>
      <c r="AI9" s="330" t="s">
        <v>774</v>
      </c>
      <c r="AJ9" s="515"/>
      <c r="AK9" s="515"/>
      <c r="AL9" s="516"/>
      <c r="AM9" s="516"/>
      <c r="AN9" s="333" t="str">
        <f t="shared" si="3"/>
        <v>----</v>
      </c>
      <c r="AO9" s="333" t="str">
        <f t="shared" si="3"/>
        <v>----</v>
      </c>
      <c r="AQ9" s="619"/>
      <c r="AR9" s="330">
        <v>25487</v>
      </c>
      <c r="AS9" s="330" t="s">
        <v>462</v>
      </c>
      <c r="AT9" s="330" t="s">
        <v>774</v>
      </c>
      <c r="AU9" s="515"/>
      <c r="AV9" s="515"/>
      <c r="AW9" s="516"/>
      <c r="AX9" s="516"/>
      <c r="AY9" s="333" t="str">
        <f t="shared" si="4"/>
        <v>----</v>
      </c>
      <c r="AZ9" s="333" t="str">
        <f t="shared" si="4"/>
        <v>----</v>
      </c>
      <c r="BB9" s="619"/>
      <c r="BC9" s="330">
        <v>26232</v>
      </c>
      <c r="BD9" s="330" t="s">
        <v>463</v>
      </c>
      <c r="BE9" s="330" t="s">
        <v>774</v>
      </c>
      <c r="BF9" s="515"/>
      <c r="BG9" s="515"/>
      <c r="BH9" s="516"/>
      <c r="BI9" s="516"/>
      <c r="BJ9" s="333" t="str">
        <f t="shared" si="5"/>
        <v>----</v>
      </c>
      <c r="BK9" s="333" t="str">
        <f t="shared" si="5"/>
        <v>----</v>
      </c>
      <c r="BM9" s="619"/>
      <c r="BN9" s="330">
        <v>26329</v>
      </c>
      <c r="BO9" s="330" t="s">
        <v>464</v>
      </c>
      <c r="BP9" s="330" t="s">
        <v>774</v>
      </c>
      <c r="BQ9" s="515"/>
      <c r="BR9" s="515"/>
      <c r="BS9" s="516"/>
      <c r="BT9" s="516"/>
      <c r="BU9" s="333" t="str">
        <f t="shared" si="6"/>
        <v>----</v>
      </c>
      <c r="BV9" s="333" t="str">
        <f t="shared" si="6"/>
        <v>----</v>
      </c>
      <c r="BX9" s="621"/>
      <c r="BY9" s="334">
        <v>28216</v>
      </c>
      <c r="BZ9" s="334" t="s">
        <v>465</v>
      </c>
      <c r="CA9" s="334" t="s">
        <v>774</v>
      </c>
      <c r="CB9" s="519"/>
      <c r="CC9" s="519"/>
      <c r="CD9" s="513"/>
      <c r="CE9" s="513"/>
      <c r="CF9" s="333" t="str">
        <f t="shared" si="7"/>
        <v>----</v>
      </c>
      <c r="CG9" s="333" t="str">
        <f t="shared" si="7"/>
        <v>----</v>
      </c>
    </row>
    <row r="10" spans="2:85" s="1" customFormat="1" ht="30" customHeight="1">
      <c r="B10" s="569" t="s">
        <v>466</v>
      </c>
      <c r="C10" s="570" t="s">
        <v>467</v>
      </c>
      <c r="D10" s="322">
        <v>3</v>
      </c>
      <c r="E10" s="322">
        <v>1</v>
      </c>
      <c r="F10" s="322">
        <v>0</v>
      </c>
      <c r="G10" s="322">
        <v>0</v>
      </c>
      <c r="H10" s="507">
        <f t="shared" si="0"/>
        <v>4</v>
      </c>
      <c r="J10" s="619"/>
      <c r="K10" s="330">
        <v>20672</v>
      </c>
      <c r="L10" s="330" t="s">
        <v>468</v>
      </c>
      <c r="M10" s="330" t="s">
        <v>774</v>
      </c>
      <c r="N10" s="331"/>
      <c r="O10" s="331"/>
      <c r="P10" s="513"/>
      <c r="Q10" s="513"/>
      <c r="R10" s="333" t="str">
        <f t="shared" si="1"/>
        <v>----</v>
      </c>
      <c r="S10" s="333" t="str">
        <f t="shared" si="1"/>
        <v>----</v>
      </c>
      <c r="U10" s="619"/>
      <c r="V10" s="330">
        <v>21052</v>
      </c>
      <c r="W10" s="330" t="s">
        <v>469</v>
      </c>
      <c r="X10" s="330" t="s">
        <v>774</v>
      </c>
      <c r="Y10" s="515"/>
      <c r="Z10" s="515"/>
      <c r="AA10" s="516"/>
      <c r="AB10" s="516"/>
      <c r="AC10" s="333" t="str">
        <f t="shared" si="2"/>
        <v>----</v>
      </c>
      <c r="AD10" s="333" t="str">
        <f t="shared" si="2"/>
        <v>----</v>
      </c>
      <c r="AF10" s="619"/>
      <c r="AG10" s="330">
        <v>22950</v>
      </c>
      <c r="AH10" s="330" t="s">
        <v>470</v>
      </c>
      <c r="AI10" s="330" t="s">
        <v>774</v>
      </c>
      <c r="AJ10" s="515"/>
      <c r="AK10" s="515"/>
      <c r="AL10" s="516"/>
      <c r="AM10" s="516"/>
      <c r="AN10" s="333" t="str">
        <f t="shared" si="3"/>
        <v>----</v>
      </c>
      <c r="AO10" s="333" t="str">
        <f t="shared" si="3"/>
        <v>----</v>
      </c>
      <c r="AQ10" s="619"/>
      <c r="AR10" s="330">
        <v>25488</v>
      </c>
      <c r="AS10" s="330" t="s">
        <v>471</v>
      </c>
      <c r="AT10" s="330" t="s">
        <v>774</v>
      </c>
      <c r="AU10" s="515"/>
      <c r="AV10" s="515"/>
      <c r="AW10" s="516"/>
      <c r="AX10" s="516"/>
      <c r="AY10" s="333" t="str">
        <f t="shared" si="4"/>
        <v>----</v>
      </c>
      <c r="AZ10" s="333" t="str">
        <f t="shared" si="4"/>
        <v>----</v>
      </c>
      <c r="BB10" s="619"/>
      <c r="BC10" s="330">
        <v>26233</v>
      </c>
      <c r="BD10" s="330" t="s">
        <v>472</v>
      </c>
      <c r="BE10" s="330" t="s">
        <v>774</v>
      </c>
      <c r="BF10" s="515"/>
      <c r="BG10" s="515"/>
      <c r="BH10" s="516"/>
      <c r="BI10" s="516"/>
      <c r="BJ10" s="333" t="str">
        <f t="shared" si="5"/>
        <v>----</v>
      </c>
      <c r="BK10" s="333" t="str">
        <f t="shared" si="5"/>
        <v>----</v>
      </c>
      <c r="BM10" s="619"/>
      <c r="BN10" s="330">
        <v>26330</v>
      </c>
      <c r="BO10" s="330" t="s">
        <v>473</v>
      </c>
      <c r="BP10" s="330" t="s">
        <v>774</v>
      </c>
      <c r="BQ10" s="515"/>
      <c r="BR10" s="515"/>
      <c r="BS10" s="516"/>
      <c r="BT10" s="516"/>
      <c r="BU10" s="333" t="str">
        <f t="shared" si="6"/>
        <v>----</v>
      </c>
      <c r="BV10" s="333" t="str">
        <f t="shared" si="6"/>
        <v>----</v>
      </c>
      <c r="BX10" s="621"/>
      <c r="BY10" s="334">
        <v>28217</v>
      </c>
      <c r="BZ10" s="334" t="s">
        <v>474</v>
      </c>
      <c r="CA10" s="334" t="s">
        <v>774</v>
      </c>
      <c r="CB10" s="519"/>
      <c r="CC10" s="519"/>
      <c r="CD10" s="513"/>
      <c r="CE10" s="513"/>
      <c r="CF10" s="333" t="str">
        <f t="shared" si="7"/>
        <v>----</v>
      </c>
      <c r="CG10" s="333" t="str">
        <f t="shared" si="7"/>
        <v>----</v>
      </c>
    </row>
    <row r="11" spans="2:85" s="1" customFormat="1" ht="30" customHeight="1">
      <c r="B11" s="569" t="s">
        <v>475</v>
      </c>
      <c r="C11" s="570" t="s">
        <v>476</v>
      </c>
      <c r="D11" s="322">
        <v>1</v>
      </c>
      <c r="E11" s="322">
        <v>3</v>
      </c>
      <c r="F11" s="322">
        <v>1</v>
      </c>
      <c r="G11" s="322">
        <v>0</v>
      </c>
      <c r="H11" s="507">
        <f t="shared" si="0"/>
        <v>5</v>
      </c>
      <c r="J11" s="619"/>
      <c r="K11" s="330">
        <v>20674</v>
      </c>
      <c r="L11" s="330" t="s">
        <v>477</v>
      </c>
      <c r="M11" s="330" t="s">
        <v>774</v>
      </c>
      <c r="N11" s="331"/>
      <c r="O11" s="331"/>
      <c r="P11" s="513"/>
      <c r="Q11" s="513"/>
      <c r="R11" s="333" t="str">
        <f t="shared" si="1"/>
        <v>----</v>
      </c>
      <c r="S11" s="333" t="str">
        <f t="shared" si="1"/>
        <v>----</v>
      </c>
      <c r="U11" s="619"/>
      <c r="V11" s="330">
        <v>21053</v>
      </c>
      <c r="W11" s="330" t="s">
        <v>478</v>
      </c>
      <c r="X11" s="330" t="s">
        <v>774</v>
      </c>
      <c r="Y11" s="515"/>
      <c r="Z11" s="515"/>
      <c r="AA11" s="516"/>
      <c r="AB11" s="516"/>
      <c r="AC11" s="333" t="str">
        <f t="shared" si="2"/>
        <v>----</v>
      </c>
      <c r="AD11" s="333" t="str">
        <f t="shared" si="2"/>
        <v>----</v>
      </c>
      <c r="AF11" s="619"/>
      <c r="AG11" s="330">
        <v>22951</v>
      </c>
      <c r="AH11" s="330" t="s">
        <v>479</v>
      </c>
      <c r="AI11" s="330" t="s">
        <v>774</v>
      </c>
      <c r="AJ11" s="515"/>
      <c r="AK11" s="515"/>
      <c r="AL11" s="516"/>
      <c r="AM11" s="516"/>
      <c r="AN11" s="333" t="str">
        <f t="shared" si="3"/>
        <v>----</v>
      </c>
      <c r="AO11" s="333" t="str">
        <f t="shared" si="3"/>
        <v>----</v>
      </c>
      <c r="AQ11" s="619"/>
      <c r="AR11" s="330">
        <v>25489</v>
      </c>
      <c r="AS11" s="330" t="s">
        <v>480</v>
      </c>
      <c r="AT11" s="330" t="s">
        <v>774</v>
      </c>
      <c r="AU11" s="515"/>
      <c r="AV11" s="515"/>
      <c r="AW11" s="516"/>
      <c r="AX11" s="516"/>
      <c r="AY11" s="333" t="str">
        <f t="shared" si="4"/>
        <v>----</v>
      </c>
      <c r="AZ11" s="333" t="str">
        <f t="shared" si="4"/>
        <v>----</v>
      </c>
      <c r="BB11" s="619"/>
      <c r="BC11" s="330">
        <v>26234</v>
      </c>
      <c r="BD11" s="330" t="s">
        <v>481</v>
      </c>
      <c r="BE11" s="330" t="s">
        <v>774</v>
      </c>
      <c r="BF11" s="515"/>
      <c r="BG11" s="515"/>
      <c r="BH11" s="516"/>
      <c r="BI11" s="516"/>
      <c r="BJ11" s="333" t="str">
        <f t="shared" si="5"/>
        <v>----</v>
      </c>
      <c r="BK11" s="333" t="str">
        <f t="shared" si="5"/>
        <v>----</v>
      </c>
      <c r="BM11" s="619"/>
      <c r="BN11" s="330">
        <v>26331</v>
      </c>
      <c r="BO11" s="330" t="s">
        <v>482</v>
      </c>
      <c r="BP11" s="330" t="s">
        <v>774</v>
      </c>
      <c r="BQ11" s="515"/>
      <c r="BR11" s="515"/>
      <c r="BS11" s="516"/>
      <c r="BT11" s="516"/>
      <c r="BU11" s="333" t="str">
        <f t="shared" si="6"/>
        <v>----</v>
      </c>
      <c r="BV11" s="333" t="str">
        <f t="shared" si="6"/>
        <v>----</v>
      </c>
      <c r="BX11" s="621"/>
      <c r="BY11" s="334">
        <v>28218</v>
      </c>
      <c r="BZ11" s="334" t="s">
        <v>483</v>
      </c>
      <c r="CA11" s="334" t="s">
        <v>774</v>
      </c>
      <c r="CB11" s="519"/>
      <c r="CC11" s="519"/>
      <c r="CD11" s="513"/>
      <c r="CE11" s="513"/>
      <c r="CF11" s="333" t="str">
        <f t="shared" si="7"/>
        <v>----</v>
      </c>
      <c r="CG11" s="333" t="str">
        <f t="shared" si="7"/>
        <v>----</v>
      </c>
    </row>
    <row r="12" spans="2:85" s="1" customFormat="1" ht="30" customHeight="1">
      <c r="B12" s="569" t="s">
        <v>484</v>
      </c>
      <c r="C12" s="570" t="s">
        <v>485</v>
      </c>
      <c r="D12" s="322">
        <v>5</v>
      </c>
      <c r="E12" s="322">
        <v>3</v>
      </c>
      <c r="F12" s="322">
        <v>0</v>
      </c>
      <c r="G12" s="322">
        <v>0</v>
      </c>
      <c r="H12" s="507">
        <f t="shared" si="0"/>
        <v>8</v>
      </c>
      <c r="J12" s="619"/>
      <c r="K12" s="330">
        <v>20675</v>
      </c>
      <c r="L12" s="330" t="s">
        <v>486</v>
      </c>
      <c r="M12" s="330" t="s">
        <v>774</v>
      </c>
      <c r="N12" s="331"/>
      <c r="O12" s="331"/>
      <c r="P12" s="513"/>
      <c r="Q12" s="513"/>
      <c r="R12" s="333" t="str">
        <f t="shared" si="1"/>
        <v>----</v>
      </c>
      <c r="S12" s="333" t="str">
        <f t="shared" si="1"/>
        <v>----</v>
      </c>
      <c r="U12" s="619"/>
      <c r="V12" s="330">
        <v>21054</v>
      </c>
      <c r="W12" s="330" t="s">
        <v>487</v>
      </c>
      <c r="X12" s="330" t="s">
        <v>774</v>
      </c>
      <c r="Y12" s="515"/>
      <c r="Z12" s="515"/>
      <c r="AA12" s="516"/>
      <c r="AB12" s="516"/>
      <c r="AC12" s="333" t="str">
        <f t="shared" si="2"/>
        <v>----</v>
      </c>
      <c r="AD12" s="333" t="str">
        <f t="shared" si="2"/>
        <v>----</v>
      </c>
      <c r="AF12" s="619"/>
      <c r="AG12" s="330">
        <v>22952</v>
      </c>
      <c r="AH12" s="330" t="s">
        <v>488</v>
      </c>
      <c r="AI12" s="330" t="s">
        <v>774</v>
      </c>
      <c r="AJ12" s="515"/>
      <c r="AK12" s="515"/>
      <c r="AL12" s="516"/>
      <c r="AM12" s="516"/>
      <c r="AN12" s="333" t="str">
        <f t="shared" si="3"/>
        <v>----</v>
      </c>
      <c r="AO12" s="333" t="str">
        <f t="shared" si="3"/>
        <v>----</v>
      </c>
      <c r="AQ12" s="619"/>
      <c r="AR12" s="330">
        <v>25490</v>
      </c>
      <c r="AS12" s="330" t="s">
        <v>489</v>
      </c>
      <c r="AT12" s="330" t="s">
        <v>774</v>
      </c>
      <c r="AU12" s="515"/>
      <c r="AV12" s="515"/>
      <c r="AW12" s="516"/>
      <c r="AX12" s="516"/>
      <c r="AY12" s="333" t="str">
        <f t="shared" si="4"/>
        <v>----</v>
      </c>
      <c r="AZ12" s="333" t="str">
        <f t="shared" si="4"/>
        <v>----</v>
      </c>
      <c r="BB12" s="619"/>
      <c r="BC12" s="330">
        <v>26237</v>
      </c>
      <c r="BD12" s="330" t="s">
        <v>490</v>
      </c>
      <c r="BE12" s="330" t="s">
        <v>774</v>
      </c>
      <c r="BF12" s="515"/>
      <c r="BG12" s="515"/>
      <c r="BH12" s="516"/>
      <c r="BI12" s="516"/>
      <c r="BJ12" s="333" t="str">
        <f t="shared" si="5"/>
        <v>----</v>
      </c>
      <c r="BK12" s="333" t="str">
        <f t="shared" si="5"/>
        <v>----</v>
      </c>
      <c r="BM12" s="619"/>
      <c r="BN12" s="330">
        <v>26332</v>
      </c>
      <c r="BO12" s="330" t="s">
        <v>491</v>
      </c>
      <c r="BP12" s="330" t="s">
        <v>774</v>
      </c>
      <c r="BQ12" s="515"/>
      <c r="BR12" s="515"/>
      <c r="BS12" s="516"/>
      <c r="BT12" s="516"/>
      <c r="BU12" s="333" t="str">
        <f t="shared" si="6"/>
        <v>----</v>
      </c>
      <c r="BV12" s="333" t="str">
        <f t="shared" si="6"/>
        <v>----</v>
      </c>
      <c r="BX12" s="621"/>
      <c r="BY12" s="334">
        <v>28220</v>
      </c>
      <c r="BZ12" s="334" t="s">
        <v>492</v>
      </c>
      <c r="CA12" s="334" t="s">
        <v>774</v>
      </c>
      <c r="CB12" s="519"/>
      <c r="CC12" s="519"/>
      <c r="CD12" s="513"/>
      <c r="CE12" s="513"/>
      <c r="CF12" s="333" t="str">
        <f t="shared" si="7"/>
        <v>----</v>
      </c>
      <c r="CG12" s="333" t="str">
        <f t="shared" si="7"/>
        <v>----</v>
      </c>
    </row>
    <row r="13" spans="2:85" s="1" customFormat="1" ht="30" customHeight="1" thickBot="1">
      <c r="J13" s="619"/>
      <c r="K13" s="330">
        <v>20677</v>
      </c>
      <c r="L13" s="330" t="s">
        <v>493</v>
      </c>
      <c r="M13" s="330" t="s">
        <v>774</v>
      </c>
      <c r="N13" s="331"/>
      <c r="O13" s="331"/>
      <c r="P13" s="513"/>
      <c r="Q13" s="513"/>
      <c r="R13" s="333" t="str">
        <f t="shared" si="1"/>
        <v>----</v>
      </c>
      <c r="S13" s="333" t="str">
        <f t="shared" si="1"/>
        <v>----</v>
      </c>
      <c r="U13" s="619"/>
      <c r="V13" s="330">
        <v>21057</v>
      </c>
      <c r="W13" s="330" t="s">
        <v>494</v>
      </c>
      <c r="X13" s="330" t="s">
        <v>774</v>
      </c>
      <c r="Y13" s="515"/>
      <c r="Z13" s="515"/>
      <c r="AA13" s="516"/>
      <c r="AB13" s="516"/>
      <c r="AC13" s="333" t="str">
        <f t="shared" si="2"/>
        <v>----</v>
      </c>
      <c r="AD13" s="333" t="str">
        <f t="shared" si="2"/>
        <v>----</v>
      </c>
      <c r="AF13" s="619"/>
      <c r="AG13" s="330">
        <v>22953</v>
      </c>
      <c r="AH13" s="330" t="s">
        <v>495</v>
      </c>
      <c r="AI13" s="330" t="s">
        <v>774</v>
      </c>
      <c r="AJ13" s="515"/>
      <c r="AK13" s="515"/>
      <c r="AL13" s="516"/>
      <c r="AM13" s="516"/>
      <c r="AN13" s="333" t="str">
        <f t="shared" si="3"/>
        <v>----</v>
      </c>
      <c r="AO13" s="333" t="str">
        <f t="shared" si="3"/>
        <v>----</v>
      </c>
      <c r="AQ13" s="619"/>
      <c r="AR13" s="330">
        <v>25491</v>
      </c>
      <c r="AS13" s="330" t="s">
        <v>496</v>
      </c>
      <c r="AT13" s="330" t="s">
        <v>774</v>
      </c>
      <c r="AU13" s="515"/>
      <c r="AV13" s="515"/>
      <c r="AW13" s="516"/>
      <c r="AX13" s="516"/>
      <c r="AY13" s="333" t="str">
        <f t="shared" si="4"/>
        <v>----</v>
      </c>
      <c r="AZ13" s="333" t="str">
        <f t="shared" si="4"/>
        <v>----</v>
      </c>
      <c r="BB13" s="619"/>
      <c r="BC13" s="330">
        <v>26238</v>
      </c>
      <c r="BD13" s="330" t="s">
        <v>497</v>
      </c>
      <c r="BE13" s="330" t="s">
        <v>774</v>
      </c>
      <c r="BF13" s="515"/>
      <c r="BG13" s="515"/>
      <c r="BH13" s="516"/>
      <c r="BI13" s="516"/>
      <c r="BJ13" s="333" t="str">
        <f t="shared" si="5"/>
        <v>----</v>
      </c>
      <c r="BK13" s="333" t="str">
        <f t="shared" si="5"/>
        <v>----</v>
      </c>
      <c r="BM13" s="619"/>
      <c r="BN13" s="330">
        <v>26334</v>
      </c>
      <c r="BO13" s="330" t="s">
        <v>498</v>
      </c>
      <c r="BP13" s="330" t="s">
        <v>774</v>
      </c>
      <c r="BQ13" s="515"/>
      <c r="BR13" s="515"/>
      <c r="BS13" s="516"/>
      <c r="BT13" s="516"/>
      <c r="BU13" s="333" t="str">
        <f t="shared" si="6"/>
        <v>----</v>
      </c>
      <c r="BV13" s="333" t="str">
        <f t="shared" si="6"/>
        <v>----</v>
      </c>
      <c r="BX13" s="621"/>
      <c r="BY13" s="334">
        <v>28221</v>
      </c>
      <c r="BZ13" s="334" t="s">
        <v>499</v>
      </c>
      <c r="CA13" s="334" t="s">
        <v>774</v>
      </c>
      <c r="CB13" s="519"/>
      <c r="CC13" s="519"/>
      <c r="CD13" s="513"/>
      <c r="CE13" s="513"/>
      <c r="CF13" s="333" t="str">
        <f t="shared" si="7"/>
        <v>----</v>
      </c>
      <c r="CG13" s="333" t="str">
        <f t="shared" si="7"/>
        <v>----</v>
      </c>
    </row>
    <row r="14" spans="2:85" s="1" customFormat="1" ht="30" customHeight="1" thickBot="1">
      <c r="C14" s="508" t="str">
        <f>+Centro!N4</f>
        <v>curso 2025-2026</v>
      </c>
      <c r="J14" s="619"/>
      <c r="K14" s="330">
        <v>20678</v>
      </c>
      <c r="L14" s="330" t="s">
        <v>500</v>
      </c>
      <c r="M14" s="330" t="s">
        <v>774</v>
      </c>
      <c r="N14" s="331"/>
      <c r="O14" s="331"/>
      <c r="P14" s="513"/>
      <c r="Q14" s="513"/>
      <c r="R14" s="333" t="str">
        <f t="shared" si="1"/>
        <v>----</v>
      </c>
      <c r="S14" s="333" t="str">
        <f t="shared" si="1"/>
        <v>----</v>
      </c>
      <c r="U14" s="619"/>
      <c r="V14" s="330">
        <v>21058</v>
      </c>
      <c r="W14" s="330" t="s">
        <v>501</v>
      </c>
      <c r="X14" s="330" t="s">
        <v>774</v>
      </c>
      <c r="Y14" s="515"/>
      <c r="Z14" s="515"/>
      <c r="AA14" s="516"/>
      <c r="AB14" s="516"/>
      <c r="AC14" s="333" t="str">
        <f t="shared" si="2"/>
        <v>----</v>
      </c>
      <c r="AD14" s="333" t="str">
        <f t="shared" si="2"/>
        <v>----</v>
      </c>
      <c r="AF14" s="619"/>
      <c r="AG14" s="330">
        <v>22954</v>
      </c>
      <c r="AH14" s="330" t="s">
        <v>502</v>
      </c>
      <c r="AI14" s="330" t="s">
        <v>774</v>
      </c>
      <c r="AJ14" s="515"/>
      <c r="AK14" s="515"/>
      <c r="AL14" s="516"/>
      <c r="AM14" s="516"/>
      <c r="AN14" s="333" t="str">
        <f t="shared" si="3"/>
        <v>----</v>
      </c>
      <c r="AO14" s="333" t="str">
        <f t="shared" si="3"/>
        <v>----</v>
      </c>
      <c r="AQ14" s="619"/>
      <c r="AR14" s="330">
        <v>25492</v>
      </c>
      <c r="AS14" s="330" t="s">
        <v>503</v>
      </c>
      <c r="AT14" s="330" t="s">
        <v>774</v>
      </c>
      <c r="AU14" s="515"/>
      <c r="AV14" s="515"/>
      <c r="AW14" s="516"/>
      <c r="AX14" s="516"/>
      <c r="AY14" s="333" t="str">
        <f t="shared" si="4"/>
        <v>----</v>
      </c>
      <c r="AZ14" s="333" t="str">
        <f t="shared" si="4"/>
        <v>----</v>
      </c>
      <c r="BB14" s="619"/>
      <c r="BC14" s="330">
        <v>26239</v>
      </c>
      <c r="BD14" s="330" t="s">
        <v>504</v>
      </c>
      <c r="BE14" s="330" t="s">
        <v>774</v>
      </c>
      <c r="BF14" s="515"/>
      <c r="BG14" s="515"/>
      <c r="BH14" s="516"/>
      <c r="BI14" s="516"/>
      <c r="BJ14" s="333" t="str">
        <f t="shared" si="5"/>
        <v>----</v>
      </c>
      <c r="BK14" s="333" t="str">
        <f t="shared" si="5"/>
        <v>----</v>
      </c>
      <c r="BM14" s="619"/>
      <c r="BN14" s="330">
        <v>26335</v>
      </c>
      <c r="BO14" s="330" t="s">
        <v>505</v>
      </c>
      <c r="BP14" s="330" t="s">
        <v>774</v>
      </c>
      <c r="BQ14" s="515"/>
      <c r="BR14" s="515"/>
      <c r="BS14" s="516"/>
      <c r="BT14" s="516"/>
      <c r="BU14" s="333" t="str">
        <f t="shared" si="6"/>
        <v>----</v>
      </c>
      <c r="BV14" s="333" t="str">
        <f t="shared" si="6"/>
        <v>----</v>
      </c>
      <c r="BX14" s="621"/>
      <c r="BY14" s="334">
        <v>28222</v>
      </c>
      <c r="BZ14" s="334" t="s">
        <v>506</v>
      </c>
      <c r="CA14" s="334" t="s">
        <v>774</v>
      </c>
      <c r="CB14" s="519"/>
      <c r="CC14" s="519"/>
      <c r="CD14" s="513"/>
      <c r="CE14" s="513"/>
      <c r="CF14" s="333" t="str">
        <f t="shared" si="7"/>
        <v>----</v>
      </c>
      <c r="CG14" s="333" t="str">
        <f t="shared" si="7"/>
        <v>----</v>
      </c>
    </row>
    <row r="15" spans="2:85" s="1" customFormat="1" ht="30" customHeight="1">
      <c r="J15" s="619"/>
      <c r="K15" s="330">
        <v>20679</v>
      </c>
      <c r="L15" s="330" t="s">
        <v>507</v>
      </c>
      <c r="M15" s="330" t="s">
        <v>774</v>
      </c>
      <c r="N15" s="331"/>
      <c r="O15" s="331"/>
      <c r="P15" s="513"/>
      <c r="Q15" s="513"/>
      <c r="R15" s="333" t="str">
        <f t="shared" si="1"/>
        <v>----</v>
      </c>
      <c r="S15" s="333" t="str">
        <f t="shared" si="1"/>
        <v>----</v>
      </c>
      <c r="U15" s="619"/>
      <c r="V15" s="330">
        <v>21061</v>
      </c>
      <c r="W15" s="330" t="s">
        <v>508</v>
      </c>
      <c r="X15" s="330" t="s">
        <v>774</v>
      </c>
      <c r="Y15" s="515"/>
      <c r="Z15" s="515"/>
      <c r="AA15" s="516"/>
      <c r="AB15" s="516"/>
      <c r="AC15" s="333" t="str">
        <f t="shared" si="2"/>
        <v>----</v>
      </c>
      <c r="AD15" s="333" t="str">
        <f t="shared" si="2"/>
        <v>----</v>
      </c>
      <c r="AF15" s="619"/>
      <c r="AG15" s="330">
        <v>22955</v>
      </c>
      <c r="AH15" s="330" t="s">
        <v>509</v>
      </c>
      <c r="AI15" s="330" t="s">
        <v>774</v>
      </c>
      <c r="AJ15" s="515"/>
      <c r="AK15" s="515"/>
      <c r="AL15" s="516"/>
      <c r="AM15" s="516"/>
      <c r="AN15" s="333" t="str">
        <f t="shared" si="3"/>
        <v>----</v>
      </c>
      <c r="AO15" s="333" t="str">
        <f t="shared" si="3"/>
        <v>----</v>
      </c>
      <c r="AQ15" s="619"/>
      <c r="AR15" s="330">
        <v>25493</v>
      </c>
      <c r="AS15" s="330" t="s">
        <v>510</v>
      </c>
      <c r="AT15" s="330" t="s">
        <v>774</v>
      </c>
      <c r="AU15" s="515"/>
      <c r="AV15" s="515"/>
      <c r="AW15" s="516"/>
      <c r="AX15" s="516"/>
      <c r="AY15" s="333" t="str">
        <f t="shared" si="4"/>
        <v>----</v>
      </c>
      <c r="AZ15" s="333" t="str">
        <f t="shared" si="4"/>
        <v>----</v>
      </c>
      <c r="BB15" s="619"/>
      <c r="BC15" s="330">
        <v>26240</v>
      </c>
      <c r="BD15" s="330" t="s">
        <v>511</v>
      </c>
      <c r="BE15" s="330" t="s">
        <v>774</v>
      </c>
      <c r="BF15" s="515"/>
      <c r="BG15" s="515"/>
      <c r="BH15" s="516"/>
      <c r="BI15" s="516"/>
      <c r="BJ15" s="333" t="str">
        <f t="shared" si="5"/>
        <v>----</v>
      </c>
      <c r="BK15" s="333" t="str">
        <f t="shared" si="5"/>
        <v>----</v>
      </c>
      <c r="BM15" s="619"/>
      <c r="BN15" s="330">
        <v>26336</v>
      </c>
      <c r="BO15" s="330" t="s">
        <v>512</v>
      </c>
      <c r="BP15" s="330" t="s">
        <v>774</v>
      </c>
      <c r="BQ15" s="515"/>
      <c r="BR15" s="515"/>
      <c r="BS15" s="516"/>
      <c r="BT15" s="516"/>
      <c r="BU15" s="333" t="str">
        <f t="shared" si="6"/>
        <v>----</v>
      </c>
      <c r="BV15" s="333" t="str">
        <f t="shared" si="6"/>
        <v>----</v>
      </c>
      <c r="BX15" s="621"/>
      <c r="BY15" s="334">
        <v>28223</v>
      </c>
      <c r="BZ15" s="334" t="s">
        <v>513</v>
      </c>
      <c r="CA15" s="334" t="s">
        <v>774</v>
      </c>
      <c r="CB15" s="519"/>
      <c r="CC15" s="519"/>
      <c r="CD15" s="513"/>
      <c r="CE15" s="513"/>
      <c r="CF15" s="333" t="str">
        <f t="shared" si="7"/>
        <v>----</v>
      </c>
      <c r="CG15" s="333" t="str">
        <f t="shared" si="7"/>
        <v>----</v>
      </c>
    </row>
    <row r="16" spans="2:85" s="1" customFormat="1" ht="30" customHeight="1">
      <c r="J16" s="619"/>
      <c r="K16" s="330">
        <v>20680</v>
      </c>
      <c r="L16" s="330" t="s">
        <v>514</v>
      </c>
      <c r="M16" s="330" t="s">
        <v>774</v>
      </c>
      <c r="N16" s="331"/>
      <c r="O16" s="331"/>
      <c r="P16" s="513"/>
      <c r="Q16" s="513"/>
      <c r="R16" s="333" t="str">
        <f t="shared" si="1"/>
        <v>----</v>
      </c>
      <c r="S16" s="333" t="str">
        <f t="shared" si="1"/>
        <v>----</v>
      </c>
      <c r="U16" s="619"/>
      <c r="V16" s="330">
        <v>21062</v>
      </c>
      <c r="W16" s="330" t="s">
        <v>515</v>
      </c>
      <c r="X16" s="330" t="s">
        <v>774</v>
      </c>
      <c r="Y16" s="515"/>
      <c r="Z16" s="515"/>
      <c r="AA16" s="516"/>
      <c r="AB16" s="516"/>
      <c r="AC16" s="333" t="str">
        <f t="shared" si="2"/>
        <v>----</v>
      </c>
      <c r="AD16" s="333" t="str">
        <f t="shared" si="2"/>
        <v>----</v>
      </c>
      <c r="AF16" s="619"/>
      <c r="AG16" s="330">
        <v>22956</v>
      </c>
      <c r="AH16" s="330" t="s">
        <v>516</v>
      </c>
      <c r="AI16" s="330" t="s">
        <v>774</v>
      </c>
      <c r="AJ16" s="515"/>
      <c r="AK16" s="515"/>
      <c r="AL16" s="516"/>
      <c r="AM16" s="516"/>
      <c r="AN16" s="333" t="str">
        <f t="shared" si="3"/>
        <v>----</v>
      </c>
      <c r="AO16" s="333" t="str">
        <f t="shared" si="3"/>
        <v>----</v>
      </c>
      <c r="AQ16" s="620"/>
      <c r="AR16" s="332">
        <v>28153</v>
      </c>
      <c r="AS16" s="332" t="s">
        <v>517</v>
      </c>
      <c r="AT16" s="332" t="s">
        <v>774</v>
      </c>
      <c r="AU16" s="517"/>
      <c r="AV16" s="517"/>
      <c r="AW16" s="518"/>
      <c r="AX16" s="518"/>
      <c r="AY16" s="333" t="str">
        <f t="shared" si="4"/>
        <v>----</v>
      </c>
      <c r="AZ16" s="333" t="str">
        <f t="shared" si="4"/>
        <v>----</v>
      </c>
      <c r="BB16" s="619"/>
      <c r="BC16" s="330">
        <v>26241</v>
      </c>
      <c r="BD16" s="330" t="s">
        <v>518</v>
      </c>
      <c r="BE16" s="330" t="s">
        <v>774</v>
      </c>
      <c r="BF16" s="515"/>
      <c r="BG16" s="515"/>
      <c r="BH16" s="516"/>
      <c r="BI16" s="516"/>
      <c r="BJ16" s="333" t="str">
        <f t="shared" si="5"/>
        <v>----</v>
      </c>
      <c r="BK16" s="333" t="str">
        <f t="shared" si="5"/>
        <v>----</v>
      </c>
      <c r="BM16" s="619"/>
      <c r="BN16" s="330">
        <v>26338</v>
      </c>
      <c r="BO16" s="330" t="s">
        <v>519</v>
      </c>
      <c r="BP16" s="330" t="s">
        <v>774</v>
      </c>
      <c r="BQ16" s="515"/>
      <c r="BR16" s="515"/>
      <c r="BS16" s="516"/>
      <c r="BT16" s="516"/>
      <c r="BU16" s="333" t="str">
        <f t="shared" si="6"/>
        <v>----</v>
      </c>
      <c r="BV16" s="333" t="str">
        <f t="shared" si="6"/>
        <v>----</v>
      </c>
      <c r="BX16" s="621"/>
      <c r="BY16" s="334">
        <v>28224</v>
      </c>
      <c r="BZ16" s="334" t="s">
        <v>520</v>
      </c>
      <c r="CA16" s="334" t="s">
        <v>774</v>
      </c>
      <c r="CB16" s="519"/>
      <c r="CC16" s="519"/>
      <c r="CD16" s="513"/>
      <c r="CE16" s="513"/>
      <c r="CF16" s="333" t="str">
        <f t="shared" si="7"/>
        <v>----</v>
      </c>
      <c r="CG16" s="333" t="str">
        <f t="shared" si="7"/>
        <v>----</v>
      </c>
    </row>
    <row r="17" spans="10:85" s="1" customFormat="1" ht="30" customHeight="1">
      <c r="J17" s="619"/>
      <c r="K17" s="330">
        <v>20683</v>
      </c>
      <c r="L17" s="330" t="s">
        <v>521</v>
      </c>
      <c r="M17" s="330" t="s">
        <v>774</v>
      </c>
      <c r="N17" s="331"/>
      <c r="O17" s="331"/>
      <c r="P17" s="513"/>
      <c r="Q17" s="513"/>
      <c r="R17" s="333" t="str">
        <f t="shared" si="1"/>
        <v>----</v>
      </c>
      <c r="S17" s="333" t="str">
        <f t="shared" si="1"/>
        <v>----</v>
      </c>
      <c r="U17" s="619"/>
      <c r="V17" s="330">
        <v>21063</v>
      </c>
      <c r="W17" s="330" t="s">
        <v>522</v>
      </c>
      <c r="X17" s="330" t="s">
        <v>774</v>
      </c>
      <c r="Y17" s="515"/>
      <c r="Z17" s="515"/>
      <c r="AA17" s="516"/>
      <c r="AB17" s="516"/>
      <c r="AC17" s="333" t="str">
        <f t="shared" si="2"/>
        <v>----</v>
      </c>
      <c r="AD17" s="333" t="str">
        <f t="shared" si="2"/>
        <v>----</v>
      </c>
      <c r="AF17" s="619"/>
      <c r="AG17" s="330">
        <v>22957</v>
      </c>
      <c r="AH17" s="330" t="s">
        <v>523</v>
      </c>
      <c r="AI17" s="330" t="s">
        <v>774</v>
      </c>
      <c r="AJ17" s="515"/>
      <c r="AK17" s="515"/>
      <c r="AL17" s="516"/>
      <c r="AM17" s="516"/>
      <c r="AN17" s="333" t="str">
        <f t="shared" si="3"/>
        <v>----</v>
      </c>
      <c r="AO17" s="333" t="str">
        <f t="shared" si="3"/>
        <v>----</v>
      </c>
      <c r="BB17" s="619"/>
      <c r="BC17" s="330">
        <v>26242</v>
      </c>
      <c r="BD17" s="330" t="s">
        <v>524</v>
      </c>
      <c r="BE17" s="330" t="s">
        <v>774</v>
      </c>
      <c r="BF17" s="515"/>
      <c r="BG17" s="515"/>
      <c r="BH17" s="516"/>
      <c r="BI17" s="516"/>
      <c r="BJ17" s="333" t="str">
        <f t="shared" si="5"/>
        <v>----</v>
      </c>
      <c r="BK17" s="333" t="str">
        <f t="shared" si="5"/>
        <v>----</v>
      </c>
      <c r="BM17" s="619"/>
      <c r="BN17" s="330">
        <v>26339</v>
      </c>
      <c r="BO17" s="330" t="s">
        <v>525</v>
      </c>
      <c r="BP17" s="330" t="s">
        <v>774</v>
      </c>
      <c r="BQ17" s="515"/>
      <c r="BR17" s="515"/>
      <c r="BS17" s="516"/>
      <c r="BT17" s="516"/>
      <c r="BU17" s="333" t="str">
        <f t="shared" si="6"/>
        <v>----</v>
      </c>
      <c r="BV17" s="333" t="str">
        <f t="shared" si="6"/>
        <v>----</v>
      </c>
      <c r="BX17" s="621"/>
      <c r="BY17" s="334">
        <v>28225</v>
      </c>
      <c r="BZ17" s="334" t="s">
        <v>526</v>
      </c>
      <c r="CA17" s="334" t="s">
        <v>774</v>
      </c>
      <c r="CB17" s="519"/>
      <c r="CC17" s="519"/>
      <c r="CD17" s="513"/>
      <c r="CE17" s="513"/>
      <c r="CF17" s="333" t="str">
        <f t="shared" si="7"/>
        <v>----</v>
      </c>
      <c r="CG17" s="333" t="str">
        <f t="shared" si="7"/>
        <v>----</v>
      </c>
    </row>
    <row r="18" spans="10:85" s="1" customFormat="1" ht="30" customHeight="1">
      <c r="J18" s="619"/>
      <c r="K18" s="330">
        <v>20684</v>
      </c>
      <c r="L18" s="330" t="s">
        <v>527</v>
      </c>
      <c r="M18" s="330" t="s">
        <v>774</v>
      </c>
      <c r="N18" s="331"/>
      <c r="O18" s="331"/>
      <c r="P18" s="513"/>
      <c r="Q18" s="513"/>
      <c r="R18" s="333" t="str">
        <f t="shared" si="1"/>
        <v>----</v>
      </c>
      <c r="S18" s="333" t="str">
        <f t="shared" si="1"/>
        <v>----</v>
      </c>
      <c r="U18" s="619"/>
      <c r="V18" s="330">
        <v>21065</v>
      </c>
      <c r="W18" s="330" t="s">
        <v>528</v>
      </c>
      <c r="X18" s="330" t="s">
        <v>774</v>
      </c>
      <c r="Y18" s="515"/>
      <c r="Z18" s="515"/>
      <c r="AA18" s="516"/>
      <c r="AB18" s="516"/>
      <c r="AC18" s="333" t="str">
        <f t="shared" si="2"/>
        <v>----</v>
      </c>
      <c r="AD18" s="333" t="str">
        <f t="shared" si="2"/>
        <v>----</v>
      </c>
      <c r="AF18" s="619"/>
      <c r="AG18" s="330">
        <v>22958</v>
      </c>
      <c r="AH18" s="330" t="s">
        <v>529</v>
      </c>
      <c r="AI18" s="330" t="s">
        <v>774</v>
      </c>
      <c r="AJ18" s="515"/>
      <c r="AK18" s="515"/>
      <c r="AL18" s="516"/>
      <c r="AM18" s="516"/>
      <c r="AN18" s="333" t="str">
        <f t="shared" si="3"/>
        <v>----</v>
      </c>
      <c r="AO18" s="333" t="str">
        <f t="shared" si="3"/>
        <v>----</v>
      </c>
      <c r="BB18" s="619"/>
      <c r="BC18" s="330">
        <v>26243</v>
      </c>
      <c r="BD18" s="330" t="s">
        <v>530</v>
      </c>
      <c r="BE18" s="330" t="s">
        <v>774</v>
      </c>
      <c r="BF18" s="515"/>
      <c r="BG18" s="515"/>
      <c r="BH18" s="516"/>
      <c r="BI18" s="516"/>
      <c r="BJ18" s="333" t="str">
        <f t="shared" si="5"/>
        <v>----</v>
      </c>
      <c r="BK18" s="333" t="str">
        <f t="shared" si="5"/>
        <v>----</v>
      </c>
      <c r="BM18" s="619"/>
      <c r="BN18" s="330">
        <v>26340</v>
      </c>
      <c r="BO18" s="330" t="s">
        <v>531</v>
      </c>
      <c r="BP18" s="330" t="s">
        <v>774</v>
      </c>
      <c r="BQ18" s="515"/>
      <c r="BR18" s="515"/>
      <c r="BS18" s="516"/>
      <c r="BT18" s="516"/>
      <c r="BU18" s="333" t="str">
        <f t="shared" si="6"/>
        <v>----</v>
      </c>
      <c r="BV18" s="333" t="str">
        <f t="shared" si="6"/>
        <v>----</v>
      </c>
      <c r="BX18" s="621"/>
      <c r="BY18" s="334">
        <v>28226</v>
      </c>
      <c r="BZ18" s="334" t="s">
        <v>532</v>
      </c>
      <c r="CA18" s="334" t="s">
        <v>774</v>
      </c>
      <c r="CB18" s="519"/>
      <c r="CC18" s="519"/>
      <c r="CD18" s="513"/>
      <c r="CE18" s="513"/>
      <c r="CF18" s="333" t="str">
        <f t="shared" si="7"/>
        <v>----</v>
      </c>
      <c r="CG18" s="333" t="str">
        <f t="shared" si="7"/>
        <v>----</v>
      </c>
    </row>
    <row r="19" spans="10:85" s="1" customFormat="1" ht="30" customHeight="1">
      <c r="J19" s="619"/>
      <c r="K19" s="330">
        <v>20685</v>
      </c>
      <c r="L19" s="330" t="s">
        <v>533</v>
      </c>
      <c r="M19" s="330" t="s">
        <v>774</v>
      </c>
      <c r="N19" s="331"/>
      <c r="O19" s="331"/>
      <c r="P19" s="513"/>
      <c r="Q19" s="513"/>
      <c r="R19" s="333" t="str">
        <f t="shared" si="1"/>
        <v>----</v>
      </c>
      <c r="S19" s="333" t="str">
        <f t="shared" si="1"/>
        <v>----</v>
      </c>
      <c r="U19" s="619"/>
      <c r="V19" s="330">
        <v>21067</v>
      </c>
      <c r="W19" s="330" t="s">
        <v>534</v>
      </c>
      <c r="X19" s="330" t="s">
        <v>774</v>
      </c>
      <c r="Y19" s="515"/>
      <c r="Z19" s="515"/>
      <c r="AA19" s="516"/>
      <c r="AB19" s="516"/>
      <c r="AC19" s="333" t="str">
        <f t="shared" si="2"/>
        <v>----</v>
      </c>
      <c r="AD19" s="333" t="str">
        <f t="shared" si="2"/>
        <v>----</v>
      </c>
      <c r="AF19" s="619"/>
      <c r="AG19" s="330">
        <v>22959</v>
      </c>
      <c r="AH19" s="330" t="s">
        <v>535</v>
      </c>
      <c r="AI19" s="330" t="s">
        <v>774</v>
      </c>
      <c r="AJ19" s="515"/>
      <c r="AK19" s="515"/>
      <c r="AL19" s="516"/>
      <c r="AM19" s="516"/>
      <c r="AN19" s="333" t="str">
        <f t="shared" si="3"/>
        <v>----</v>
      </c>
      <c r="AO19" s="333" t="str">
        <f t="shared" si="3"/>
        <v>----</v>
      </c>
      <c r="BB19" s="619"/>
      <c r="BC19" s="330">
        <v>26244</v>
      </c>
      <c r="BD19" s="330" t="s">
        <v>536</v>
      </c>
      <c r="BE19" s="330" t="s">
        <v>774</v>
      </c>
      <c r="BF19" s="515"/>
      <c r="BG19" s="515"/>
      <c r="BH19" s="516"/>
      <c r="BI19" s="516"/>
      <c r="BJ19" s="333" t="str">
        <f t="shared" si="5"/>
        <v>----</v>
      </c>
      <c r="BK19" s="333" t="str">
        <f t="shared" si="5"/>
        <v>----</v>
      </c>
      <c r="BM19" s="619"/>
      <c r="BN19" s="330">
        <v>26341</v>
      </c>
      <c r="BO19" s="330" t="s">
        <v>537</v>
      </c>
      <c r="BP19" s="330" t="s">
        <v>774</v>
      </c>
      <c r="BQ19" s="515"/>
      <c r="BR19" s="515"/>
      <c r="BS19" s="516"/>
      <c r="BT19" s="516"/>
      <c r="BU19" s="333" t="str">
        <f t="shared" si="6"/>
        <v>----</v>
      </c>
      <c r="BV19" s="333" t="str">
        <f t="shared" si="6"/>
        <v>----</v>
      </c>
      <c r="BX19" s="621"/>
      <c r="BY19" s="334">
        <v>28227</v>
      </c>
      <c r="BZ19" s="334" t="s">
        <v>538</v>
      </c>
      <c r="CA19" s="334" t="s">
        <v>774</v>
      </c>
      <c r="CB19" s="519"/>
      <c r="CC19" s="519"/>
      <c r="CD19" s="513"/>
      <c r="CE19" s="513"/>
      <c r="CF19" s="333" t="str">
        <f t="shared" si="7"/>
        <v>----</v>
      </c>
      <c r="CG19" s="333" t="str">
        <f t="shared" si="7"/>
        <v>----</v>
      </c>
    </row>
    <row r="20" spans="10:85" s="1" customFormat="1" ht="30" customHeight="1">
      <c r="J20" s="619"/>
      <c r="K20" s="330">
        <v>20686</v>
      </c>
      <c r="L20" s="330" t="s">
        <v>539</v>
      </c>
      <c r="M20" s="330" t="s">
        <v>774</v>
      </c>
      <c r="N20" s="331"/>
      <c r="O20" s="331"/>
      <c r="P20" s="513"/>
      <c r="Q20" s="513"/>
      <c r="R20" s="333" t="str">
        <f t="shared" si="1"/>
        <v>----</v>
      </c>
      <c r="S20" s="333" t="str">
        <f t="shared" si="1"/>
        <v>----</v>
      </c>
      <c r="U20" s="619"/>
      <c r="V20" s="330">
        <v>21068</v>
      </c>
      <c r="W20" s="330" t="s">
        <v>540</v>
      </c>
      <c r="X20" s="330" t="s">
        <v>774</v>
      </c>
      <c r="Y20" s="515"/>
      <c r="Z20" s="515"/>
      <c r="AA20" s="516"/>
      <c r="AB20" s="516"/>
      <c r="AC20" s="333" t="str">
        <f t="shared" si="2"/>
        <v>----</v>
      </c>
      <c r="AD20" s="333" t="str">
        <f t="shared" si="2"/>
        <v>----</v>
      </c>
      <c r="AF20" s="619"/>
      <c r="AG20" s="330">
        <v>22961</v>
      </c>
      <c r="AH20" s="330" t="s">
        <v>541</v>
      </c>
      <c r="AI20" s="330" t="s">
        <v>774</v>
      </c>
      <c r="AJ20" s="515"/>
      <c r="AK20" s="515"/>
      <c r="AL20" s="516"/>
      <c r="AM20" s="516"/>
      <c r="AN20" s="333" t="str">
        <f t="shared" si="3"/>
        <v>----</v>
      </c>
      <c r="AO20" s="333" t="str">
        <f t="shared" si="3"/>
        <v>----</v>
      </c>
      <c r="BB20" s="619"/>
      <c r="BC20" s="330">
        <v>26245</v>
      </c>
      <c r="BD20" s="330" t="s">
        <v>542</v>
      </c>
      <c r="BE20" s="330" t="s">
        <v>774</v>
      </c>
      <c r="BF20" s="515"/>
      <c r="BG20" s="515"/>
      <c r="BH20" s="516"/>
      <c r="BI20" s="516"/>
      <c r="BJ20" s="333" t="str">
        <f t="shared" si="5"/>
        <v>----</v>
      </c>
      <c r="BK20" s="333" t="str">
        <f t="shared" si="5"/>
        <v>----</v>
      </c>
      <c r="BM20" s="619"/>
      <c r="BN20" s="330">
        <v>26342</v>
      </c>
      <c r="BO20" s="330" t="s">
        <v>543</v>
      </c>
      <c r="BP20" s="330" t="s">
        <v>774</v>
      </c>
      <c r="BQ20" s="515"/>
      <c r="BR20" s="515"/>
      <c r="BS20" s="516"/>
      <c r="BT20" s="516"/>
      <c r="BU20" s="333" t="str">
        <f t="shared" si="6"/>
        <v>----</v>
      </c>
      <c r="BV20" s="333" t="str">
        <f t="shared" si="6"/>
        <v>----</v>
      </c>
      <c r="BX20" s="621"/>
      <c r="BY20" s="334">
        <v>28228</v>
      </c>
      <c r="BZ20" s="334" t="s">
        <v>544</v>
      </c>
      <c r="CA20" s="334" t="s">
        <v>774</v>
      </c>
      <c r="CB20" s="519"/>
      <c r="CC20" s="519"/>
      <c r="CD20" s="513"/>
      <c r="CE20" s="513"/>
      <c r="CF20" s="333" t="str">
        <f t="shared" si="7"/>
        <v>----</v>
      </c>
      <c r="CG20" s="333" t="str">
        <f t="shared" si="7"/>
        <v>----</v>
      </c>
    </row>
    <row r="21" spans="10:85" s="1" customFormat="1" ht="30" customHeight="1">
      <c r="J21" s="619"/>
      <c r="K21" s="330">
        <v>20687</v>
      </c>
      <c r="L21" s="330" t="s">
        <v>545</v>
      </c>
      <c r="M21" s="330" t="s">
        <v>774</v>
      </c>
      <c r="N21" s="331"/>
      <c r="O21" s="331"/>
      <c r="P21" s="513"/>
      <c r="Q21" s="513"/>
      <c r="R21" s="333" t="str">
        <f t="shared" si="1"/>
        <v>----</v>
      </c>
      <c r="S21" s="333" t="str">
        <f t="shared" si="1"/>
        <v>----</v>
      </c>
      <c r="U21" s="619"/>
      <c r="V21" s="330">
        <v>21070</v>
      </c>
      <c r="W21" s="330" t="s">
        <v>546</v>
      </c>
      <c r="X21" s="330" t="s">
        <v>774</v>
      </c>
      <c r="Y21" s="515"/>
      <c r="Z21" s="515"/>
      <c r="AA21" s="516"/>
      <c r="AB21" s="516"/>
      <c r="AC21" s="333" t="str">
        <f t="shared" si="2"/>
        <v>----</v>
      </c>
      <c r="AD21" s="333" t="str">
        <f t="shared" si="2"/>
        <v>----</v>
      </c>
      <c r="AF21" s="619"/>
      <c r="AG21" s="330">
        <v>22963</v>
      </c>
      <c r="AH21" s="330" t="s">
        <v>547</v>
      </c>
      <c r="AI21" s="330" t="s">
        <v>774</v>
      </c>
      <c r="AJ21" s="515"/>
      <c r="AK21" s="515"/>
      <c r="AL21" s="516"/>
      <c r="AM21" s="516"/>
      <c r="AN21" s="333" t="str">
        <f t="shared" si="3"/>
        <v>----</v>
      </c>
      <c r="AO21" s="333" t="str">
        <f t="shared" si="3"/>
        <v>----</v>
      </c>
      <c r="BB21" s="619"/>
      <c r="BC21" s="330">
        <v>26246</v>
      </c>
      <c r="BD21" s="330" t="s">
        <v>548</v>
      </c>
      <c r="BE21" s="330" t="s">
        <v>774</v>
      </c>
      <c r="BF21" s="515"/>
      <c r="BG21" s="515"/>
      <c r="BH21" s="516"/>
      <c r="BI21" s="516"/>
      <c r="BJ21" s="333" t="str">
        <f t="shared" si="5"/>
        <v>----</v>
      </c>
      <c r="BK21" s="333" t="str">
        <f t="shared" si="5"/>
        <v>----</v>
      </c>
      <c r="BM21" s="619"/>
      <c r="BN21" s="330">
        <v>26343</v>
      </c>
      <c r="BO21" s="330" t="s">
        <v>549</v>
      </c>
      <c r="BP21" s="330" t="s">
        <v>774</v>
      </c>
      <c r="BQ21" s="515"/>
      <c r="BR21" s="515"/>
      <c r="BS21" s="516"/>
      <c r="BT21" s="516"/>
      <c r="BU21" s="333" t="str">
        <f t="shared" si="6"/>
        <v>----</v>
      </c>
      <c r="BV21" s="333" t="str">
        <f t="shared" si="6"/>
        <v>----</v>
      </c>
      <c r="BX21" s="621"/>
      <c r="BY21" s="334">
        <v>28229</v>
      </c>
      <c r="BZ21" s="334" t="s">
        <v>550</v>
      </c>
      <c r="CA21" s="334" t="s">
        <v>774</v>
      </c>
      <c r="CB21" s="519"/>
      <c r="CC21" s="519"/>
      <c r="CD21" s="513"/>
      <c r="CE21" s="513"/>
      <c r="CF21" s="333" t="str">
        <f t="shared" si="7"/>
        <v>----</v>
      </c>
      <c r="CG21" s="333" t="str">
        <f t="shared" si="7"/>
        <v>----</v>
      </c>
    </row>
    <row r="22" spans="10:85" s="1" customFormat="1" ht="30" customHeight="1">
      <c r="J22" s="619"/>
      <c r="K22" s="330">
        <v>20688</v>
      </c>
      <c r="L22" s="330" t="s">
        <v>551</v>
      </c>
      <c r="M22" s="330" t="s">
        <v>774</v>
      </c>
      <c r="N22" s="331"/>
      <c r="O22" s="331"/>
      <c r="P22" s="513"/>
      <c r="Q22" s="513"/>
      <c r="R22" s="333" t="str">
        <f t="shared" si="1"/>
        <v>----</v>
      </c>
      <c r="S22" s="333" t="str">
        <f t="shared" si="1"/>
        <v>----</v>
      </c>
      <c r="U22" s="619"/>
      <c r="V22" s="330">
        <v>21071</v>
      </c>
      <c r="W22" s="330" t="s">
        <v>552</v>
      </c>
      <c r="X22" s="330" t="s">
        <v>774</v>
      </c>
      <c r="Y22" s="515"/>
      <c r="Z22" s="515"/>
      <c r="AA22" s="516"/>
      <c r="AB22" s="516"/>
      <c r="AC22" s="333" t="str">
        <f t="shared" si="2"/>
        <v>----</v>
      </c>
      <c r="AD22" s="333" t="str">
        <f t="shared" si="2"/>
        <v>----</v>
      </c>
      <c r="AF22" s="619"/>
      <c r="AG22" s="330">
        <v>22964</v>
      </c>
      <c r="AH22" s="330" t="s">
        <v>553</v>
      </c>
      <c r="AI22" s="330" t="s">
        <v>774</v>
      </c>
      <c r="AJ22" s="515"/>
      <c r="AK22" s="515"/>
      <c r="AL22" s="516"/>
      <c r="AM22" s="516"/>
      <c r="AN22" s="333" t="str">
        <f t="shared" si="3"/>
        <v>----</v>
      </c>
      <c r="AO22" s="333" t="str">
        <f t="shared" si="3"/>
        <v>----</v>
      </c>
      <c r="BB22" s="619"/>
      <c r="BC22" s="330">
        <v>26247</v>
      </c>
      <c r="BD22" s="330" t="s">
        <v>554</v>
      </c>
      <c r="BE22" s="330" t="s">
        <v>774</v>
      </c>
      <c r="BF22" s="515"/>
      <c r="BG22" s="515"/>
      <c r="BH22" s="516"/>
      <c r="BI22" s="516"/>
      <c r="BJ22" s="333" t="str">
        <f t="shared" si="5"/>
        <v>----</v>
      </c>
      <c r="BK22" s="333" t="str">
        <f t="shared" si="5"/>
        <v>----</v>
      </c>
      <c r="BM22" s="619"/>
      <c r="BN22" s="330">
        <v>26344</v>
      </c>
      <c r="BO22" s="330" t="s">
        <v>555</v>
      </c>
      <c r="BP22" s="330" t="s">
        <v>774</v>
      </c>
      <c r="BQ22" s="515"/>
      <c r="BR22" s="515"/>
      <c r="BS22" s="516"/>
      <c r="BT22" s="516"/>
      <c r="BU22" s="333" t="str">
        <f t="shared" si="6"/>
        <v>----</v>
      </c>
      <c r="BV22" s="333" t="str">
        <f t="shared" si="6"/>
        <v>----</v>
      </c>
      <c r="BX22" s="621"/>
      <c r="BY22" s="334">
        <v>28230</v>
      </c>
      <c r="BZ22" s="334" t="s">
        <v>556</v>
      </c>
      <c r="CA22" s="334" t="s">
        <v>774</v>
      </c>
      <c r="CB22" s="519"/>
      <c r="CC22" s="519"/>
      <c r="CD22" s="513"/>
      <c r="CE22" s="513"/>
      <c r="CF22" s="333" t="str">
        <f t="shared" si="7"/>
        <v>----</v>
      </c>
      <c r="CG22" s="333" t="str">
        <f t="shared" si="7"/>
        <v>----</v>
      </c>
    </row>
    <row r="23" spans="10:85" s="1" customFormat="1" ht="30" customHeight="1">
      <c r="J23" s="619"/>
      <c r="K23" s="330">
        <v>20690</v>
      </c>
      <c r="L23" s="330" t="s">
        <v>557</v>
      </c>
      <c r="M23" s="330" t="s">
        <v>774</v>
      </c>
      <c r="N23" s="331"/>
      <c r="O23" s="331"/>
      <c r="P23" s="513"/>
      <c r="Q23" s="513"/>
      <c r="R23" s="333" t="str">
        <f t="shared" si="1"/>
        <v>----</v>
      </c>
      <c r="S23" s="333" t="str">
        <f t="shared" si="1"/>
        <v>----</v>
      </c>
      <c r="U23" s="619"/>
      <c r="V23" s="330">
        <v>21075</v>
      </c>
      <c r="W23" s="330" t="s">
        <v>558</v>
      </c>
      <c r="X23" s="330" t="s">
        <v>774</v>
      </c>
      <c r="Y23" s="515"/>
      <c r="Z23" s="515"/>
      <c r="AA23" s="516"/>
      <c r="AB23" s="516"/>
      <c r="AC23" s="333" t="str">
        <f t="shared" si="2"/>
        <v>----</v>
      </c>
      <c r="AD23" s="333" t="str">
        <f t="shared" si="2"/>
        <v>----</v>
      </c>
      <c r="AF23" s="619"/>
      <c r="AG23" s="330">
        <v>22965</v>
      </c>
      <c r="AH23" s="330" t="s">
        <v>559</v>
      </c>
      <c r="AI23" s="330" t="s">
        <v>774</v>
      </c>
      <c r="AJ23" s="515"/>
      <c r="AK23" s="515"/>
      <c r="AL23" s="516"/>
      <c r="AM23" s="516"/>
      <c r="AN23" s="333" t="str">
        <f t="shared" si="3"/>
        <v>----</v>
      </c>
      <c r="AO23" s="333" t="str">
        <f t="shared" si="3"/>
        <v>----</v>
      </c>
      <c r="BB23" s="619"/>
      <c r="BC23" s="330">
        <v>26248</v>
      </c>
      <c r="BD23" s="330" t="s">
        <v>560</v>
      </c>
      <c r="BE23" s="330" t="s">
        <v>774</v>
      </c>
      <c r="BF23" s="515"/>
      <c r="BG23" s="515"/>
      <c r="BH23" s="516"/>
      <c r="BI23" s="516"/>
      <c r="BJ23" s="333" t="str">
        <f t="shared" si="5"/>
        <v>----</v>
      </c>
      <c r="BK23" s="333" t="str">
        <f t="shared" si="5"/>
        <v>----</v>
      </c>
      <c r="BM23" s="619"/>
      <c r="BN23" s="330">
        <v>26348</v>
      </c>
      <c r="BO23" s="330" t="s">
        <v>561</v>
      </c>
      <c r="BP23" s="330" t="s">
        <v>774</v>
      </c>
      <c r="BQ23" s="515"/>
      <c r="BR23" s="515"/>
      <c r="BS23" s="516"/>
      <c r="BT23" s="516"/>
      <c r="BU23" s="333" t="str">
        <f t="shared" si="6"/>
        <v>----</v>
      </c>
      <c r="BV23" s="333" t="str">
        <f t="shared" si="6"/>
        <v>----</v>
      </c>
      <c r="BX23" s="621"/>
      <c r="BY23" s="334">
        <v>28233</v>
      </c>
      <c r="BZ23" s="334" t="s">
        <v>562</v>
      </c>
      <c r="CA23" s="334" t="s">
        <v>774</v>
      </c>
      <c r="CB23" s="519"/>
      <c r="CC23" s="519"/>
      <c r="CD23" s="513"/>
      <c r="CE23" s="513"/>
      <c r="CF23" s="333" t="str">
        <f t="shared" si="7"/>
        <v>----</v>
      </c>
      <c r="CG23" s="333" t="str">
        <f t="shared" si="7"/>
        <v>----</v>
      </c>
    </row>
    <row r="24" spans="10:85" s="1" customFormat="1" ht="30" customHeight="1">
      <c r="J24" s="619"/>
      <c r="K24" s="330">
        <v>20691</v>
      </c>
      <c r="L24" s="330" t="s">
        <v>563</v>
      </c>
      <c r="M24" s="330" t="s">
        <v>774</v>
      </c>
      <c r="N24" s="331"/>
      <c r="O24" s="331"/>
      <c r="P24" s="513"/>
      <c r="Q24" s="513"/>
      <c r="R24" s="333" t="str">
        <f t="shared" si="1"/>
        <v>----</v>
      </c>
      <c r="S24" s="333" t="str">
        <f t="shared" si="1"/>
        <v>----</v>
      </c>
      <c r="U24" s="619"/>
      <c r="V24" s="330">
        <v>21076</v>
      </c>
      <c r="W24" s="330" t="s">
        <v>564</v>
      </c>
      <c r="X24" s="330" t="s">
        <v>774</v>
      </c>
      <c r="Y24" s="515"/>
      <c r="Z24" s="515"/>
      <c r="AA24" s="516"/>
      <c r="AB24" s="516"/>
      <c r="AC24" s="333" t="str">
        <f t="shared" si="2"/>
        <v>----</v>
      </c>
      <c r="AD24" s="333" t="str">
        <f t="shared" si="2"/>
        <v>----</v>
      </c>
      <c r="AF24" s="619"/>
      <c r="AG24" s="330">
        <v>22966</v>
      </c>
      <c r="AH24" s="330" t="s">
        <v>565</v>
      </c>
      <c r="AI24" s="330" t="s">
        <v>774</v>
      </c>
      <c r="AJ24" s="515"/>
      <c r="AK24" s="515"/>
      <c r="AL24" s="516"/>
      <c r="AM24" s="516"/>
      <c r="AN24" s="333" t="str">
        <f t="shared" si="3"/>
        <v>----</v>
      </c>
      <c r="AO24" s="333" t="str">
        <f t="shared" si="3"/>
        <v>----</v>
      </c>
      <c r="BB24" s="619"/>
      <c r="BC24" s="330">
        <v>26249</v>
      </c>
      <c r="BD24" s="330" t="s">
        <v>566</v>
      </c>
      <c r="BE24" s="330" t="s">
        <v>774</v>
      </c>
      <c r="BF24" s="515"/>
      <c r="BG24" s="515"/>
      <c r="BH24" s="516"/>
      <c r="BI24" s="516"/>
      <c r="BJ24" s="333" t="str">
        <f t="shared" si="5"/>
        <v>----</v>
      </c>
      <c r="BK24" s="333" t="str">
        <f t="shared" si="5"/>
        <v>----</v>
      </c>
      <c r="BM24" s="619"/>
      <c r="BN24" s="330">
        <v>26349</v>
      </c>
      <c r="BO24" s="330" t="s">
        <v>567</v>
      </c>
      <c r="BP24" s="330" t="s">
        <v>774</v>
      </c>
      <c r="BQ24" s="515"/>
      <c r="BR24" s="515"/>
      <c r="BS24" s="516"/>
      <c r="BT24" s="516"/>
      <c r="BU24" s="333" t="str">
        <f t="shared" si="6"/>
        <v>----</v>
      </c>
      <c r="BV24" s="333" t="str">
        <f t="shared" si="6"/>
        <v>----</v>
      </c>
      <c r="BX24" s="621"/>
      <c r="BY24" s="334">
        <v>28234</v>
      </c>
      <c r="BZ24" s="334" t="s">
        <v>568</v>
      </c>
      <c r="CA24" s="334" t="s">
        <v>774</v>
      </c>
      <c r="CB24" s="519"/>
      <c r="CC24" s="519"/>
      <c r="CD24" s="513"/>
      <c r="CE24" s="513"/>
      <c r="CF24" s="333" t="str">
        <f t="shared" si="7"/>
        <v>----</v>
      </c>
      <c r="CG24" s="333" t="str">
        <f t="shared" si="7"/>
        <v>----</v>
      </c>
    </row>
    <row r="25" spans="10:85" s="1" customFormat="1" ht="30" customHeight="1">
      <c r="J25" s="619"/>
      <c r="K25" s="330">
        <v>20692</v>
      </c>
      <c r="L25" s="330" t="s">
        <v>569</v>
      </c>
      <c r="M25" s="330" t="s">
        <v>774</v>
      </c>
      <c r="N25" s="331"/>
      <c r="O25" s="331"/>
      <c r="P25" s="513"/>
      <c r="Q25" s="513"/>
      <c r="R25" s="333" t="str">
        <f t="shared" si="1"/>
        <v>----</v>
      </c>
      <c r="S25" s="333" t="str">
        <f t="shared" si="1"/>
        <v>----</v>
      </c>
      <c r="U25" s="619"/>
      <c r="V25" s="330">
        <v>21077</v>
      </c>
      <c r="W25" s="330" t="s">
        <v>570</v>
      </c>
      <c r="X25" s="330" t="s">
        <v>774</v>
      </c>
      <c r="Y25" s="515"/>
      <c r="Z25" s="515"/>
      <c r="AA25" s="516"/>
      <c r="AB25" s="516"/>
      <c r="AC25" s="333" t="str">
        <f t="shared" si="2"/>
        <v>----</v>
      </c>
      <c r="AD25" s="333" t="str">
        <f t="shared" si="2"/>
        <v>----</v>
      </c>
      <c r="AF25" s="619"/>
      <c r="AG25" s="330">
        <v>22967</v>
      </c>
      <c r="AH25" s="330" t="s">
        <v>571</v>
      </c>
      <c r="AI25" s="330" t="s">
        <v>774</v>
      </c>
      <c r="AJ25" s="515"/>
      <c r="AK25" s="515"/>
      <c r="AL25" s="516"/>
      <c r="AM25" s="516"/>
      <c r="AN25" s="333" t="str">
        <f t="shared" si="3"/>
        <v>----</v>
      </c>
      <c r="AO25" s="333" t="str">
        <f t="shared" si="3"/>
        <v>----</v>
      </c>
      <c r="BB25" s="619"/>
      <c r="BC25" s="330">
        <v>26250</v>
      </c>
      <c r="BD25" s="330" t="s">
        <v>572</v>
      </c>
      <c r="BE25" s="330" t="s">
        <v>774</v>
      </c>
      <c r="BF25" s="515"/>
      <c r="BG25" s="515"/>
      <c r="BH25" s="516"/>
      <c r="BI25" s="516"/>
      <c r="BJ25" s="333" t="str">
        <f t="shared" si="5"/>
        <v>----</v>
      </c>
      <c r="BK25" s="333" t="str">
        <f t="shared" si="5"/>
        <v>----</v>
      </c>
      <c r="BM25" s="619"/>
      <c r="BN25" s="330">
        <v>26350</v>
      </c>
      <c r="BO25" s="330" t="s">
        <v>573</v>
      </c>
      <c r="BP25" s="330" t="s">
        <v>774</v>
      </c>
      <c r="BQ25" s="515"/>
      <c r="BR25" s="515"/>
      <c r="BS25" s="516"/>
      <c r="BT25" s="516"/>
      <c r="BU25" s="333" t="str">
        <f t="shared" si="6"/>
        <v>----</v>
      </c>
      <c r="BV25" s="333" t="str">
        <f t="shared" si="6"/>
        <v>----</v>
      </c>
      <c r="BX25" s="621"/>
      <c r="BY25" s="334">
        <v>28235</v>
      </c>
      <c r="BZ25" s="334" t="s">
        <v>574</v>
      </c>
      <c r="CA25" s="334" t="s">
        <v>774</v>
      </c>
      <c r="CB25" s="519"/>
      <c r="CC25" s="519"/>
      <c r="CD25" s="513"/>
      <c r="CE25" s="513"/>
      <c r="CF25" s="333" t="str">
        <f t="shared" si="7"/>
        <v>----</v>
      </c>
      <c r="CG25" s="333" t="str">
        <f t="shared" si="7"/>
        <v>----</v>
      </c>
    </row>
    <row r="26" spans="10:85" s="1" customFormat="1" ht="30" customHeight="1">
      <c r="J26" s="619"/>
      <c r="K26" s="330">
        <v>20693</v>
      </c>
      <c r="L26" s="330" t="s">
        <v>575</v>
      </c>
      <c r="M26" s="330" t="s">
        <v>774</v>
      </c>
      <c r="N26" s="331"/>
      <c r="O26" s="331"/>
      <c r="P26" s="513"/>
      <c r="Q26" s="513"/>
      <c r="R26" s="333" t="str">
        <f t="shared" si="1"/>
        <v>----</v>
      </c>
      <c r="S26" s="333" t="str">
        <f t="shared" si="1"/>
        <v>----</v>
      </c>
      <c r="U26" s="619"/>
      <c r="V26" s="330">
        <v>21080</v>
      </c>
      <c r="W26" s="330" t="s">
        <v>576</v>
      </c>
      <c r="X26" s="330" t="s">
        <v>774</v>
      </c>
      <c r="Y26" s="515"/>
      <c r="Z26" s="515"/>
      <c r="AA26" s="516"/>
      <c r="AB26" s="516"/>
      <c r="AC26" s="333" t="str">
        <f t="shared" si="2"/>
        <v>----</v>
      </c>
      <c r="AD26" s="333" t="str">
        <f t="shared" si="2"/>
        <v>----</v>
      </c>
      <c r="AF26" s="619"/>
      <c r="AG26" s="330">
        <v>22968</v>
      </c>
      <c r="AH26" s="330" t="s">
        <v>577</v>
      </c>
      <c r="AI26" s="330" t="s">
        <v>774</v>
      </c>
      <c r="AJ26" s="515"/>
      <c r="AK26" s="515"/>
      <c r="AL26" s="516"/>
      <c r="AM26" s="516"/>
      <c r="AN26" s="333" t="str">
        <f t="shared" si="3"/>
        <v>----</v>
      </c>
      <c r="AO26" s="333" t="str">
        <f t="shared" si="3"/>
        <v>----</v>
      </c>
      <c r="BB26" s="619"/>
      <c r="BC26" s="330">
        <v>26251</v>
      </c>
      <c r="BD26" s="330" t="s">
        <v>578</v>
      </c>
      <c r="BE26" s="330" t="s">
        <v>774</v>
      </c>
      <c r="BF26" s="515"/>
      <c r="BG26" s="515"/>
      <c r="BH26" s="516"/>
      <c r="BI26" s="516"/>
      <c r="BJ26" s="333" t="str">
        <f t="shared" si="5"/>
        <v>----</v>
      </c>
      <c r="BK26" s="333" t="str">
        <f t="shared" si="5"/>
        <v>----</v>
      </c>
      <c r="BM26" s="619"/>
      <c r="BN26" s="330">
        <v>26351</v>
      </c>
      <c r="BO26" s="330" t="s">
        <v>579</v>
      </c>
      <c r="BP26" s="330" t="s">
        <v>774</v>
      </c>
      <c r="BQ26" s="515"/>
      <c r="BR26" s="515"/>
      <c r="BS26" s="516"/>
      <c r="BT26" s="516"/>
      <c r="BU26" s="333" t="str">
        <f t="shared" si="6"/>
        <v>----</v>
      </c>
      <c r="BV26" s="333" t="str">
        <f t="shared" si="6"/>
        <v>----</v>
      </c>
      <c r="BX26" s="621"/>
      <c r="BY26" s="334">
        <v>28237</v>
      </c>
      <c r="BZ26" s="334" t="s">
        <v>580</v>
      </c>
      <c r="CA26" s="334" t="s">
        <v>774</v>
      </c>
      <c r="CB26" s="519"/>
      <c r="CC26" s="519"/>
      <c r="CD26" s="513"/>
      <c r="CE26" s="513"/>
      <c r="CF26" s="333" t="str">
        <f t="shared" si="7"/>
        <v>----</v>
      </c>
      <c r="CG26" s="333" t="str">
        <f t="shared" si="7"/>
        <v>----</v>
      </c>
    </row>
    <row r="27" spans="10:85" s="1" customFormat="1" ht="30" customHeight="1">
      <c r="J27" s="619"/>
      <c r="K27" s="330">
        <v>20694</v>
      </c>
      <c r="L27" s="330" t="s">
        <v>581</v>
      </c>
      <c r="M27" s="330" t="s">
        <v>774</v>
      </c>
      <c r="N27" s="331"/>
      <c r="O27" s="331"/>
      <c r="P27" s="513"/>
      <c r="Q27" s="513"/>
      <c r="R27" s="333" t="str">
        <f t="shared" si="1"/>
        <v>----</v>
      </c>
      <c r="S27" s="333" t="str">
        <f t="shared" si="1"/>
        <v>----</v>
      </c>
      <c r="U27" s="619"/>
      <c r="V27" s="330">
        <v>21081</v>
      </c>
      <c r="W27" s="330" t="s">
        <v>582</v>
      </c>
      <c r="X27" s="330" t="s">
        <v>774</v>
      </c>
      <c r="Y27" s="515"/>
      <c r="Z27" s="515"/>
      <c r="AA27" s="516"/>
      <c r="AB27" s="516"/>
      <c r="AC27" s="333" t="str">
        <f t="shared" si="2"/>
        <v>----</v>
      </c>
      <c r="AD27" s="333" t="str">
        <f t="shared" si="2"/>
        <v>----</v>
      </c>
      <c r="AF27" s="619"/>
      <c r="AG27" s="330">
        <v>22969</v>
      </c>
      <c r="AH27" s="330" t="s">
        <v>583</v>
      </c>
      <c r="AI27" s="330" t="s">
        <v>774</v>
      </c>
      <c r="AJ27" s="515"/>
      <c r="AK27" s="515"/>
      <c r="AL27" s="516"/>
      <c r="AM27" s="516"/>
      <c r="AN27" s="333" t="str">
        <f t="shared" si="3"/>
        <v>----</v>
      </c>
      <c r="AO27" s="333" t="str">
        <f t="shared" si="3"/>
        <v>----</v>
      </c>
      <c r="BB27" s="620"/>
      <c r="BC27" s="332">
        <v>28198</v>
      </c>
      <c r="BD27" s="332" t="s">
        <v>584</v>
      </c>
      <c r="BE27" s="332" t="s">
        <v>774</v>
      </c>
      <c r="BF27" s="517"/>
      <c r="BG27" s="517"/>
      <c r="BH27" s="518"/>
      <c r="BI27" s="518"/>
      <c r="BJ27" s="333" t="str">
        <f t="shared" si="5"/>
        <v>----</v>
      </c>
      <c r="BK27" s="333" t="str">
        <f t="shared" si="5"/>
        <v>----</v>
      </c>
      <c r="BM27" s="619"/>
      <c r="BN27" s="330">
        <v>26352</v>
      </c>
      <c r="BO27" s="330" t="s">
        <v>585</v>
      </c>
      <c r="BP27" s="330" t="s">
        <v>774</v>
      </c>
      <c r="BQ27" s="515"/>
      <c r="BR27" s="515"/>
      <c r="BS27" s="516"/>
      <c r="BT27" s="516"/>
      <c r="BU27" s="333" t="str">
        <f t="shared" si="6"/>
        <v>----</v>
      </c>
      <c r="BV27" s="333" t="str">
        <f t="shared" si="6"/>
        <v>----</v>
      </c>
      <c r="BX27" s="621"/>
      <c r="BY27" s="334">
        <v>28238</v>
      </c>
      <c r="BZ27" s="334" t="s">
        <v>586</v>
      </c>
      <c r="CA27" s="334" t="s">
        <v>774</v>
      </c>
      <c r="CB27" s="519"/>
      <c r="CC27" s="519"/>
      <c r="CD27" s="513"/>
      <c r="CE27" s="513"/>
      <c r="CF27" s="333" t="str">
        <f t="shared" si="7"/>
        <v>----</v>
      </c>
      <c r="CG27" s="333" t="str">
        <f t="shared" si="7"/>
        <v>----</v>
      </c>
    </row>
    <row r="28" spans="10:85" s="1" customFormat="1" ht="30" customHeight="1">
      <c r="J28" s="619"/>
      <c r="K28" s="330">
        <v>20695</v>
      </c>
      <c r="L28" s="330" t="s">
        <v>587</v>
      </c>
      <c r="M28" s="330" t="s">
        <v>774</v>
      </c>
      <c r="N28" s="331"/>
      <c r="O28" s="331"/>
      <c r="P28" s="513"/>
      <c r="Q28" s="513"/>
      <c r="R28" s="333" t="str">
        <f t="shared" si="1"/>
        <v>----</v>
      </c>
      <c r="S28" s="333" t="str">
        <f t="shared" si="1"/>
        <v>----</v>
      </c>
      <c r="U28" s="619"/>
      <c r="V28" s="330">
        <v>21083</v>
      </c>
      <c r="W28" s="330" t="s">
        <v>588</v>
      </c>
      <c r="X28" s="330" t="s">
        <v>774</v>
      </c>
      <c r="Y28" s="515"/>
      <c r="Z28" s="515"/>
      <c r="AA28" s="516"/>
      <c r="AB28" s="516"/>
      <c r="AC28" s="333" t="str">
        <f t="shared" si="2"/>
        <v>----</v>
      </c>
      <c r="AD28" s="333" t="str">
        <f t="shared" si="2"/>
        <v>----</v>
      </c>
      <c r="AF28" s="619"/>
      <c r="AG28" s="330">
        <v>22970</v>
      </c>
      <c r="AH28" s="330" t="s">
        <v>589</v>
      </c>
      <c r="AI28" s="330" t="s">
        <v>774</v>
      </c>
      <c r="AJ28" s="515"/>
      <c r="AK28" s="515"/>
      <c r="AL28" s="516"/>
      <c r="AM28" s="516"/>
      <c r="AN28" s="333" t="str">
        <f t="shared" si="3"/>
        <v>----</v>
      </c>
      <c r="AO28" s="333" t="str">
        <f t="shared" si="3"/>
        <v>----</v>
      </c>
      <c r="BM28" s="619"/>
      <c r="BN28" s="330">
        <v>26360</v>
      </c>
      <c r="BO28" s="330" t="s">
        <v>590</v>
      </c>
      <c r="BP28" s="330" t="s">
        <v>774</v>
      </c>
      <c r="BQ28" s="515"/>
      <c r="BR28" s="515"/>
      <c r="BS28" s="516"/>
      <c r="BT28" s="516"/>
      <c r="BU28" s="333" t="str">
        <f t="shared" si="6"/>
        <v>----</v>
      </c>
      <c r="BV28" s="333" t="str">
        <f t="shared" si="6"/>
        <v>----</v>
      </c>
      <c r="BX28" s="622"/>
      <c r="BY28" s="335">
        <v>28239</v>
      </c>
      <c r="BZ28" s="335" t="s">
        <v>584</v>
      </c>
      <c r="CA28" s="335" t="s">
        <v>774</v>
      </c>
      <c r="CB28" s="520"/>
      <c r="CC28" s="520"/>
      <c r="CD28" s="521"/>
      <c r="CE28" s="521"/>
      <c r="CF28" s="333" t="str">
        <f t="shared" si="7"/>
        <v>----</v>
      </c>
      <c r="CG28" s="333" t="str">
        <f t="shared" si="7"/>
        <v>----</v>
      </c>
    </row>
    <row r="29" spans="10:85" s="1" customFormat="1" ht="30" customHeight="1">
      <c r="J29" s="619"/>
      <c r="K29" s="330">
        <v>20696</v>
      </c>
      <c r="L29" s="330" t="s">
        <v>591</v>
      </c>
      <c r="M29" s="330" t="s">
        <v>774</v>
      </c>
      <c r="N29" s="331"/>
      <c r="O29" s="331"/>
      <c r="P29" s="513"/>
      <c r="Q29" s="513"/>
      <c r="R29" s="333" t="str">
        <f t="shared" si="1"/>
        <v>----</v>
      </c>
      <c r="S29" s="333" t="str">
        <f t="shared" si="1"/>
        <v>----</v>
      </c>
      <c r="U29" s="619"/>
      <c r="V29" s="330">
        <v>21084</v>
      </c>
      <c r="W29" s="330" t="s">
        <v>592</v>
      </c>
      <c r="X29" s="330" t="s">
        <v>774</v>
      </c>
      <c r="Y29" s="515"/>
      <c r="Z29" s="515"/>
      <c r="AA29" s="516"/>
      <c r="AB29" s="516"/>
      <c r="AC29" s="333" t="str">
        <f t="shared" si="2"/>
        <v>----</v>
      </c>
      <c r="AD29" s="333" t="str">
        <f t="shared" si="2"/>
        <v>----</v>
      </c>
      <c r="AF29" s="619"/>
      <c r="AG29" s="330">
        <v>22971</v>
      </c>
      <c r="AH29" s="330" t="s">
        <v>593</v>
      </c>
      <c r="AI29" s="330" t="s">
        <v>774</v>
      </c>
      <c r="AJ29" s="515"/>
      <c r="AK29" s="515"/>
      <c r="AL29" s="516"/>
      <c r="AM29" s="516"/>
      <c r="AN29" s="333" t="str">
        <f t="shared" si="3"/>
        <v>----</v>
      </c>
      <c r="AO29" s="333" t="str">
        <f t="shared" si="3"/>
        <v>----</v>
      </c>
      <c r="BM29" s="619"/>
      <c r="BN29" s="330">
        <v>26361</v>
      </c>
      <c r="BO29" s="330" t="s">
        <v>594</v>
      </c>
      <c r="BP29" s="330" t="s">
        <v>774</v>
      </c>
      <c r="BQ29" s="515"/>
      <c r="BR29" s="515"/>
      <c r="BS29" s="516"/>
      <c r="BT29" s="516"/>
      <c r="BU29" s="333" t="str">
        <f t="shared" si="6"/>
        <v>----</v>
      </c>
      <c r="BV29" s="333" t="str">
        <f t="shared" si="6"/>
        <v>----</v>
      </c>
    </row>
    <row r="30" spans="10:85" s="1" customFormat="1" ht="30" customHeight="1">
      <c r="J30" s="619"/>
      <c r="K30" s="330">
        <v>20697</v>
      </c>
      <c r="L30" s="330" t="s">
        <v>595</v>
      </c>
      <c r="M30" s="330" t="s">
        <v>774</v>
      </c>
      <c r="N30" s="331"/>
      <c r="O30" s="331"/>
      <c r="P30" s="513"/>
      <c r="Q30" s="513"/>
      <c r="R30" s="333" t="str">
        <f t="shared" si="1"/>
        <v>----</v>
      </c>
      <c r="S30" s="333" t="str">
        <f t="shared" si="1"/>
        <v>----</v>
      </c>
      <c r="U30" s="619"/>
      <c r="V30" s="330">
        <v>21086</v>
      </c>
      <c r="W30" s="330" t="s">
        <v>596</v>
      </c>
      <c r="X30" s="330" t="s">
        <v>774</v>
      </c>
      <c r="Y30" s="515"/>
      <c r="Z30" s="515"/>
      <c r="AA30" s="516"/>
      <c r="AB30" s="516"/>
      <c r="AC30" s="333" t="str">
        <f t="shared" si="2"/>
        <v>----</v>
      </c>
      <c r="AD30" s="333" t="str">
        <f t="shared" si="2"/>
        <v>----</v>
      </c>
      <c r="AF30" s="619"/>
      <c r="AG30" s="330">
        <v>22972</v>
      </c>
      <c r="AH30" s="330" t="s">
        <v>597</v>
      </c>
      <c r="AI30" s="330" t="s">
        <v>774</v>
      </c>
      <c r="AJ30" s="515"/>
      <c r="AK30" s="515"/>
      <c r="AL30" s="516"/>
      <c r="AM30" s="516"/>
      <c r="AN30" s="333" t="str">
        <f t="shared" si="3"/>
        <v>----</v>
      </c>
      <c r="AO30" s="333" t="str">
        <f t="shared" si="3"/>
        <v>----</v>
      </c>
      <c r="BM30" s="619"/>
      <c r="BN30" s="330">
        <v>26362</v>
      </c>
      <c r="BO30" s="330" t="s">
        <v>598</v>
      </c>
      <c r="BP30" s="330" t="s">
        <v>774</v>
      </c>
      <c r="BQ30" s="515"/>
      <c r="BR30" s="515"/>
      <c r="BS30" s="516"/>
      <c r="BT30" s="516"/>
      <c r="BU30" s="333" t="str">
        <f t="shared" si="6"/>
        <v>----</v>
      </c>
      <c r="BV30" s="333" t="str">
        <f t="shared" si="6"/>
        <v>----</v>
      </c>
    </row>
    <row r="31" spans="10:85" s="1" customFormat="1" ht="30" customHeight="1">
      <c r="J31" s="619"/>
      <c r="K31" s="330">
        <v>20698</v>
      </c>
      <c r="L31" s="330" t="s">
        <v>599</v>
      </c>
      <c r="M31" s="330" t="s">
        <v>774</v>
      </c>
      <c r="N31" s="331"/>
      <c r="O31" s="331"/>
      <c r="P31" s="513"/>
      <c r="Q31" s="513"/>
      <c r="R31" s="333" t="str">
        <f t="shared" si="1"/>
        <v>----</v>
      </c>
      <c r="S31" s="333" t="str">
        <f t="shared" si="1"/>
        <v>----</v>
      </c>
      <c r="U31" s="619"/>
      <c r="V31" s="330">
        <v>21092</v>
      </c>
      <c r="W31" s="330" t="s">
        <v>600</v>
      </c>
      <c r="X31" s="330" t="s">
        <v>774</v>
      </c>
      <c r="Y31" s="515"/>
      <c r="Z31" s="515"/>
      <c r="AA31" s="516"/>
      <c r="AB31" s="516"/>
      <c r="AC31" s="333" t="str">
        <f t="shared" si="2"/>
        <v>----</v>
      </c>
      <c r="AD31" s="333" t="str">
        <f t="shared" si="2"/>
        <v>----</v>
      </c>
      <c r="AF31" s="619"/>
      <c r="AG31" s="330">
        <v>22974</v>
      </c>
      <c r="AH31" s="330" t="s">
        <v>601</v>
      </c>
      <c r="AI31" s="330" t="s">
        <v>774</v>
      </c>
      <c r="AJ31" s="515"/>
      <c r="AK31" s="515"/>
      <c r="AL31" s="516"/>
      <c r="AM31" s="516"/>
      <c r="AN31" s="333" t="str">
        <f t="shared" si="3"/>
        <v>----</v>
      </c>
      <c r="AO31" s="333" t="str">
        <f t="shared" si="3"/>
        <v>----</v>
      </c>
      <c r="BM31" s="619"/>
      <c r="BN31" s="330">
        <v>26363</v>
      </c>
      <c r="BO31" s="330" t="s">
        <v>602</v>
      </c>
      <c r="BP31" s="330" t="s">
        <v>774</v>
      </c>
      <c r="BQ31" s="515"/>
      <c r="BR31" s="515"/>
      <c r="BS31" s="516"/>
      <c r="BT31" s="516"/>
      <c r="BU31" s="333" t="str">
        <f t="shared" si="6"/>
        <v>----</v>
      </c>
      <c r="BV31" s="333" t="str">
        <f t="shared" si="6"/>
        <v>----</v>
      </c>
    </row>
    <row r="32" spans="10:85" s="1" customFormat="1" ht="30" customHeight="1">
      <c r="J32" s="619"/>
      <c r="K32" s="330">
        <v>20699</v>
      </c>
      <c r="L32" s="330" t="s">
        <v>603</v>
      </c>
      <c r="M32" s="330" t="s">
        <v>774</v>
      </c>
      <c r="N32" s="331"/>
      <c r="O32" s="331"/>
      <c r="P32" s="513"/>
      <c r="Q32" s="513"/>
      <c r="R32" s="333" t="str">
        <f t="shared" si="1"/>
        <v>----</v>
      </c>
      <c r="S32" s="333" t="str">
        <f t="shared" si="1"/>
        <v>----</v>
      </c>
      <c r="U32" s="619"/>
      <c r="V32" s="330">
        <v>21094</v>
      </c>
      <c r="W32" s="330" t="s">
        <v>604</v>
      </c>
      <c r="X32" s="330" t="s">
        <v>774</v>
      </c>
      <c r="Y32" s="515"/>
      <c r="Z32" s="515"/>
      <c r="AA32" s="516"/>
      <c r="AB32" s="516"/>
      <c r="AC32" s="333" t="str">
        <f t="shared" si="2"/>
        <v>----</v>
      </c>
      <c r="AD32" s="333" t="str">
        <f t="shared" si="2"/>
        <v>----</v>
      </c>
      <c r="AF32" s="619"/>
      <c r="AG32" s="330">
        <v>22976</v>
      </c>
      <c r="AH32" s="330" t="s">
        <v>605</v>
      </c>
      <c r="AI32" s="330" t="s">
        <v>774</v>
      </c>
      <c r="AJ32" s="515"/>
      <c r="AK32" s="515"/>
      <c r="AL32" s="516"/>
      <c r="AM32" s="516"/>
      <c r="AN32" s="333" t="str">
        <f t="shared" si="3"/>
        <v>----</v>
      </c>
      <c r="AO32" s="333" t="str">
        <f t="shared" si="3"/>
        <v>----</v>
      </c>
      <c r="BM32" s="619"/>
      <c r="BN32" s="330">
        <v>26364</v>
      </c>
      <c r="BO32" s="330" t="s">
        <v>606</v>
      </c>
      <c r="BP32" s="330" t="s">
        <v>774</v>
      </c>
      <c r="BQ32" s="515"/>
      <c r="BR32" s="515"/>
      <c r="BS32" s="516"/>
      <c r="BT32" s="516"/>
      <c r="BU32" s="333" t="str">
        <f t="shared" si="6"/>
        <v>----</v>
      </c>
      <c r="BV32" s="333" t="str">
        <f t="shared" si="6"/>
        <v>----</v>
      </c>
    </row>
    <row r="33" spans="10:74" s="1" customFormat="1" ht="30" customHeight="1">
      <c r="J33" s="619"/>
      <c r="K33" s="330">
        <v>20700</v>
      </c>
      <c r="L33" s="330" t="s">
        <v>607</v>
      </c>
      <c r="M33" s="330" t="s">
        <v>774</v>
      </c>
      <c r="N33" s="331"/>
      <c r="O33" s="331"/>
      <c r="P33" s="513"/>
      <c r="Q33" s="513"/>
      <c r="R33" s="333" t="str">
        <f t="shared" si="1"/>
        <v>----</v>
      </c>
      <c r="S33" s="333" t="str">
        <f t="shared" si="1"/>
        <v>----</v>
      </c>
      <c r="U33" s="619"/>
      <c r="V33" s="330">
        <v>21095</v>
      </c>
      <c r="W33" s="330" t="s">
        <v>608</v>
      </c>
      <c r="X33" s="330" t="s">
        <v>774</v>
      </c>
      <c r="Y33" s="515"/>
      <c r="Z33" s="515"/>
      <c r="AA33" s="516"/>
      <c r="AB33" s="516"/>
      <c r="AC33" s="333" t="str">
        <f t="shared" si="2"/>
        <v>----</v>
      </c>
      <c r="AD33" s="333" t="str">
        <f t="shared" si="2"/>
        <v>----</v>
      </c>
      <c r="AF33" s="619"/>
      <c r="AG33" s="330">
        <v>22977</v>
      </c>
      <c r="AH33" s="330" t="s">
        <v>609</v>
      </c>
      <c r="AI33" s="330" t="s">
        <v>774</v>
      </c>
      <c r="AJ33" s="515"/>
      <c r="AK33" s="515"/>
      <c r="AL33" s="516"/>
      <c r="AM33" s="516"/>
      <c r="AN33" s="333" t="str">
        <f t="shared" si="3"/>
        <v>----</v>
      </c>
      <c r="AO33" s="333" t="str">
        <f t="shared" si="3"/>
        <v>----</v>
      </c>
      <c r="BM33" s="619"/>
      <c r="BN33" s="330">
        <v>26365</v>
      </c>
      <c r="BO33" s="330" t="s">
        <v>610</v>
      </c>
      <c r="BP33" s="330" t="s">
        <v>774</v>
      </c>
      <c r="BQ33" s="515"/>
      <c r="BR33" s="515"/>
      <c r="BS33" s="516"/>
      <c r="BT33" s="516"/>
      <c r="BU33" s="333" t="str">
        <f t="shared" si="6"/>
        <v>----</v>
      </c>
      <c r="BV33" s="333" t="str">
        <f t="shared" si="6"/>
        <v>----</v>
      </c>
    </row>
    <row r="34" spans="10:74" s="1" customFormat="1" ht="30" customHeight="1">
      <c r="J34" s="619"/>
      <c r="K34" s="330">
        <v>20701</v>
      </c>
      <c r="L34" s="330" t="s">
        <v>611</v>
      </c>
      <c r="M34" s="330" t="s">
        <v>774</v>
      </c>
      <c r="N34" s="331"/>
      <c r="O34" s="331"/>
      <c r="P34" s="513"/>
      <c r="Q34" s="513"/>
      <c r="R34" s="333" t="str">
        <f t="shared" si="1"/>
        <v>----</v>
      </c>
      <c r="S34" s="333" t="str">
        <f t="shared" si="1"/>
        <v>----</v>
      </c>
      <c r="U34" s="619"/>
      <c r="V34" s="330">
        <v>21099</v>
      </c>
      <c r="W34" s="330" t="s">
        <v>612</v>
      </c>
      <c r="X34" s="330" t="s">
        <v>774</v>
      </c>
      <c r="Y34" s="515"/>
      <c r="Z34" s="515"/>
      <c r="AA34" s="516"/>
      <c r="AB34" s="516"/>
      <c r="AC34" s="333" t="str">
        <f t="shared" si="2"/>
        <v>----</v>
      </c>
      <c r="AD34" s="333" t="str">
        <f t="shared" si="2"/>
        <v>----</v>
      </c>
      <c r="AF34" s="619"/>
      <c r="AG34" s="330">
        <v>22978</v>
      </c>
      <c r="AH34" s="330" t="s">
        <v>613</v>
      </c>
      <c r="AI34" s="330" t="s">
        <v>774</v>
      </c>
      <c r="AJ34" s="515"/>
      <c r="AK34" s="515"/>
      <c r="AL34" s="516"/>
      <c r="AM34" s="516"/>
      <c r="AN34" s="333" t="str">
        <f t="shared" si="3"/>
        <v>----</v>
      </c>
      <c r="AO34" s="333" t="str">
        <f t="shared" si="3"/>
        <v>----</v>
      </c>
      <c r="BM34" s="619"/>
      <c r="BN34" s="330">
        <v>26366</v>
      </c>
      <c r="BO34" s="330" t="s">
        <v>614</v>
      </c>
      <c r="BP34" s="330" t="s">
        <v>774</v>
      </c>
      <c r="BQ34" s="515"/>
      <c r="BR34" s="515"/>
      <c r="BS34" s="516"/>
      <c r="BT34" s="516"/>
      <c r="BU34" s="333" t="str">
        <f t="shared" si="6"/>
        <v>----</v>
      </c>
      <c r="BV34" s="333" t="str">
        <f t="shared" si="6"/>
        <v>----</v>
      </c>
    </row>
    <row r="35" spans="10:74" s="1" customFormat="1" ht="30" customHeight="1">
      <c r="J35" s="619"/>
      <c r="K35" s="330">
        <v>20702</v>
      </c>
      <c r="L35" s="330" t="s">
        <v>615</v>
      </c>
      <c r="M35" s="330" t="s">
        <v>774</v>
      </c>
      <c r="N35" s="331"/>
      <c r="O35" s="331"/>
      <c r="P35" s="513"/>
      <c r="Q35" s="513"/>
      <c r="R35" s="333" t="str">
        <f t="shared" si="1"/>
        <v>----</v>
      </c>
      <c r="S35" s="333" t="str">
        <f t="shared" si="1"/>
        <v>----</v>
      </c>
      <c r="U35" s="619"/>
      <c r="V35" s="330">
        <v>21101</v>
      </c>
      <c r="W35" s="330" t="s">
        <v>616</v>
      </c>
      <c r="X35" s="330" t="s">
        <v>774</v>
      </c>
      <c r="Y35" s="515"/>
      <c r="Z35" s="515"/>
      <c r="AA35" s="516"/>
      <c r="AB35" s="516"/>
      <c r="AC35" s="333" t="str">
        <f t="shared" si="2"/>
        <v>----</v>
      </c>
      <c r="AD35" s="333" t="str">
        <f t="shared" si="2"/>
        <v>----</v>
      </c>
      <c r="AF35" s="619"/>
      <c r="AG35" s="330">
        <v>22979</v>
      </c>
      <c r="AH35" s="330" t="s">
        <v>617</v>
      </c>
      <c r="AI35" s="330" t="s">
        <v>774</v>
      </c>
      <c r="AJ35" s="515"/>
      <c r="AK35" s="515"/>
      <c r="AL35" s="516"/>
      <c r="AM35" s="516"/>
      <c r="AN35" s="333" t="str">
        <f t="shared" si="3"/>
        <v>----</v>
      </c>
      <c r="AO35" s="333" t="str">
        <f t="shared" si="3"/>
        <v>----</v>
      </c>
      <c r="BM35" s="619"/>
      <c r="BN35" s="330">
        <v>26367</v>
      </c>
      <c r="BO35" s="330" t="s">
        <v>618</v>
      </c>
      <c r="BP35" s="330" t="s">
        <v>774</v>
      </c>
      <c r="BQ35" s="515"/>
      <c r="BR35" s="515"/>
      <c r="BS35" s="516"/>
      <c r="BT35" s="516"/>
      <c r="BU35" s="333" t="str">
        <f t="shared" si="6"/>
        <v>----</v>
      </c>
      <c r="BV35" s="333" t="str">
        <f t="shared" si="6"/>
        <v>----</v>
      </c>
    </row>
    <row r="36" spans="10:74" s="1" customFormat="1" ht="30" customHeight="1">
      <c r="J36" s="619"/>
      <c r="K36" s="330">
        <v>20703</v>
      </c>
      <c r="L36" s="330" t="s">
        <v>619</v>
      </c>
      <c r="M36" s="330" t="s">
        <v>774</v>
      </c>
      <c r="N36" s="331"/>
      <c r="O36" s="331"/>
      <c r="P36" s="513"/>
      <c r="Q36" s="513"/>
      <c r="R36" s="333" t="str">
        <f t="shared" si="1"/>
        <v>----</v>
      </c>
      <c r="S36" s="333" t="str">
        <f t="shared" si="1"/>
        <v>----</v>
      </c>
      <c r="U36" s="619"/>
      <c r="V36" s="330">
        <v>21105</v>
      </c>
      <c r="W36" s="330" t="s">
        <v>620</v>
      </c>
      <c r="X36" s="330" t="s">
        <v>774</v>
      </c>
      <c r="Y36" s="515"/>
      <c r="Z36" s="515"/>
      <c r="AA36" s="516"/>
      <c r="AB36" s="516"/>
      <c r="AC36" s="333" t="str">
        <f t="shared" si="2"/>
        <v>----</v>
      </c>
      <c r="AD36" s="333" t="str">
        <f t="shared" si="2"/>
        <v>----</v>
      </c>
      <c r="AF36" s="619"/>
      <c r="AG36" s="330">
        <v>22980</v>
      </c>
      <c r="AH36" s="330" t="s">
        <v>621</v>
      </c>
      <c r="AI36" s="330" t="s">
        <v>774</v>
      </c>
      <c r="AJ36" s="515"/>
      <c r="AK36" s="515"/>
      <c r="AL36" s="516"/>
      <c r="AM36" s="516"/>
      <c r="AN36" s="333" t="str">
        <f t="shared" si="3"/>
        <v>----</v>
      </c>
      <c r="AO36" s="333" t="str">
        <f t="shared" si="3"/>
        <v>----</v>
      </c>
      <c r="BM36" s="620"/>
      <c r="BN36" s="332">
        <v>28213</v>
      </c>
      <c r="BO36" s="332" t="s">
        <v>447</v>
      </c>
      <c r="BP36" s="332" t="s">
        <v>774</v>
      </c>
      <c r="BQ36" s="517"/>
      <c r="BR36" s="517"/>
      <c r="BS36" s="518"/>
      <c r="BT36" s="518"/>
      <c r="BU36" s="333" t="str">
        <f t="shared" si="6"/>
        <v>----</v>
      </c>
      <c r="BV36" s="333" t="str">
        <f t="shared" si="6"/>
        <v>----</v>
      </c>
    </row>
    <row r="37" spans="10:74" s="1" customFormat="1" ht="30" customHeight="1">
      <c r="J37" s="619"/>
      <c r="K37" s="330">
        <v>20704</v>
      </c>
      <c r="L37" s="330" t="s">
        <v>622</v>
      </c>
      <c r="M37" s="330" t="s">
        <v>774</v>
      </c>
      <c r="N37" s="331"/>
      <c r="O37" s="331"/>
      <c r="P37" s="513"/>
      <c r="Q37" s="513"/>
      <c r="R37" s="333" t="str">
        <f t="shared" si="1"/>
        <v>----</v>
      </c>
      <c r="S37" s="333" t="str">
        <f t="shared" si="1"/>
        <v>----</v>
      </c>
      <c r="U37" s="619"/>
      <c r="V37" s="330">
        <v>21111</v>
      </c>
      <c r="W37" s="330" t="s">
        <v>623</v>
      </c>
      <c r="X37" s="330" t="s">
        <v>774</v>
      </c>
      <c r="Y37" s="515"/>
      <c r="Z37" s="515"/>
      <c r="AA37" s="516"/>
      <c r="AB37" s="516"/>
      <c r="AC37" s="333" t="str">
        <f t="shared" si="2"/>
        <v>----</v>
      </c>
      <c r="AD37" s="333" t="str">
        <f t="shared" si="2"/>
        <v>----</v>
      </c>
      <c r="AF37" s="619"/>
      <c r="AG37" s="330">
        <v>22982</v>
      </c>
      <c r="AH37" s="330" t="s">
        <v>624</v>
      </c>
      <c r="AI37" s="330" t="s">
        <v>774</v>
      </c>
      <c r="AJ37" s="515"/>
      <c r="AK37" s="515"/>
      <c r="AL37" s="516"/>
      <c r="AM37" s="516"/>
      <c r="AN37" s="333" t="str">
        <f t="shared" si="3"/>
        <v>----</v>
      </c>
      <c r="AO37" s="333" t="str">
        <f t="shared" si="3"/>
        <v>----</v>
      </c>
    </row>
    <row r="38" spans="10:74" s="1" customFormat="1" ht="30" customHeight="1">
      <c r="J38" s="619"/>
      <c r="K38" s="330">
        <v>20705</v>
      </c>
      <c r="L38" s="330" t="s">
        <v>625</v>
      </c>
      <c r="M38" s="330" t="s">
        <v>774</v>
      </c>
      <c r="N38" s="331"/>
      <c r="O38" s="331"/>
      <c r="P38" s="513"/>
      <c r="Q38" s="513"/>
      <c r="R38" s="333" t="str">
        <f t="shared" si="1"/>
        <v>----</v>
      </c>
      <c r="S38" s="333" t="str">
        <f t="shared" si="1"/>
        <v>----</v>
      </c>
      <c r="U38" s="619"/>
      <c r="V38" s="330">
        <v>21112</v>
      </c>
      <c r="W38" s="330" t="s">
        <v>626</v>
      </c>
      <c r="X38" s="330" t="s">
        <v>774</v>
      </c>
      <c r="Y38" s="515"/>
      <c r="Z38" s="515"/>
      <c r="AA38" s="516"/>
      <c r="AB38" s="516"/>
      <c r="AC38" s="333" t="str">
        <f t="shared" si="2"/>
        <v>----</v>
      </c>
      <c r="AD38" s="333" t="str">
        <f t="shared" si="2"/>
        <v>----</v>
      </c>
      <c r="AF38" s="619"/>
      <c r="AG38" s="330">
        <v>22984</v>
      </c>
      <c r="AH38" s="330" t="s">
        <v>627</v>
      </c>
      <c r="AI38" s="330" t="s">
        <v>774</v>
      </c>
      <c r="AJ38" s="515"/>
      <c r="AK38" s="515"/>
      <c r="AL38" s="516"/>
      <c r="AM38" s="516"/>
      <c r="AN38" s="333" t="str">
        <f t="shared" si="3"/>
        <v>----</v>
      </c>
      <c r="AO38" s="333" t="str">
        <f t="shared" si="3"/>
        <v>----</v>
      </c>
    </row>
    <row r="39" spans="10:74" s="1" customFormat="1" ht="30" customHeight="1">
      <c r="J39" s="619"/>
      <c r="K39" s="330">
        <v>20706</v>
      </c>
      <c r="L39" s="330" t="s">
        <v>628</v>
      </c>
      <c r="M39" s="330" t="s">
        <v>774</v>
      </c>
      <c r="N39" s="331"/>
      <c r="O39" s="331"/>
      <c r="P39" s="513"/>
      <c r="Q39" s="513"/>
      <c r="R39" s="333" t="str">
        <f t="shared" si="1"/>
        <v>----</v>
      </c>
      <c r="S39" s="333" t="str">
        <f t="shared" si="1"/>
        <v>----</v>
      </c>
      <c r="U39" s="619"/>
      <c r="V39" s="330">
        <v>21116</v>
      </c>
      <c r="W39" s="330" t="s">
        <v>629</v>
      </c>
      <c r="X39" s="330" t="s">
        <v>774</v>
      </c>
      <c r="Y39" s="515"/>
      <c r="Z39" s="515"/>
      <c r="AA39" s="516"/>
      <c r="AB39" s="516"/>
      <c r="AC39" s="333" t="str">
        <f t="shared" si="2"/>
        <v>----</v>
      </c>
      <c r="AD39" s="333" t="str">
        <f t="shared" si="2"/>
        <v>----</v>
      </c>
      <c r="AF39" s="619"/>
      <c r="AG39" s="330">
        <v>22985</v>
      </c>
      <c r="AH39" s="330" t="s">
        <v>630</v>
      </c>
      <c r="AI39" s="330" t="s">
        <v>774</v>
      </c>
      <c r="AJ39" s="515"/>
      <c r="AK39" s="515"/>
      <c r="AL39" s="516"/>
      <c r="AM39" s="516"/>
      <c r="AN39" s="333" t="str">
        <f t="shared" si="3"/>
        <v>----</v>
      </c>
      <c r="AO39" s="333" t="str">
        <f t="shared" si="3"/>
        <v>----</v>
      </c>
    </row>
    <row r="40" spans="10:74" s="1" customFormat="1" ht="30" customHeight="1">
      <c r="J40" s="619"/>
      <c r="K40" s="330">
        <v>20707</v>
      </c>
      <c r="L40" s="330" t="s">
        <v>631</v>
      </c>
      <c r="M40" s="330" t="s">
        <v>774</v>
      </c>
      <c r="N40" s="331"/>
      <c r="O40" s="331"/>
      <c r="P40" s="513"/>
      <c r="Q40" s="513"/>
      <c r="R40" s="333" t="str">
        <f t="shared" si="1"/>
        <v>----</v>
      </c>
      <c r="S40" s="333" t="str">
        <f t="shared" si="1"/>
        <v>----</v>
      </c>
      <c r="U40" s="619"/>
      <c r="V40" s="330">
        <v>21120</v>
      </c>
      <c r="W40" s="330" t="s">
        <v>632</v>
      </c>
      <c r="X40" s="330" t="s">
        <v>774</v>
      </c>
      <c r="Y40" s="515"/>
      <c r="Z40" s="515"/>
      <c r="AA40" s="516"/>
      <c r="AB40" s="516"/>
      <c r="AC40" s="333" t="str">
        <f t="shared" si="2"/>
        <v>----</v>
      </c>
      <c r="AD40" s="333" t="str">
        <f t="shared" si="2"/>
        <v>----</v>
      </c>
      <c r="AF40" s="619"/>
      <c r="AG40" s="330">
        <v>22986</v>
      </c>
      <c r="AH40" s="330" t="s">
        <v>633</v>
      </c>
      <c r="AI40" s="330" t="s">
        <v>774</v>
      </c>
      <c r="AJ40" s="515"/>
      <c r="AK40" s="515"/>
      <c r="AL40" s="516"/>
      <c r="AM40" s="516"/>
      <c r="AN40" s="333" t="str">
        <f t="shared" si="3"/>
        <v>----</v>
      </c>
      <c r="AO40" s="333" t="str">
        <f t="shared" si="3"/>
        <v>----</v>
      </c>
    </row>
    <row r="41" spans="10:74" s="1" customFormat="1" ht="30" customHeight="1">
      <c r="J41" s="619"/>
      <c r="K41" s="330">
        <v>20708</v>
      </c>
      <c r="L41" s="330" t="s">
        <v>634</v>
      </c>
      <c r="M41" s="330" t="s">
        <v>774</v>
      </c>
      <c r="N41" s="331"/>
      <c r="O41" s="331"/>
      <c r="P41" s="513"/>
      <c r="Q41" s="513"/>
      <c r="R41" s="333" t="str">
        <f t="shared" si="1"/>
        <v>----</v>
      </c>
      <c r="S41" s="333" t="str">
        <f t="shared" si="1"/>
        <v>----</v>
      </c>
      <c r="U41" s="619"/>
      <c r="V41" s="330">
        <v>21122</v>
      </c>
      <c r="W41" s="330" t="s">
        <v>635</v>
      </c>
      <c r="X41" s="330" t="s">
        <v>774</v>
      </c>
      <c r="Y41" s="515"/>
      <c r="Z41" s="515"/>
      <c r="AA41" s="516"/>
      <c r="AB41" s="516"/>
      <c r="AC41" s="333" t="str">
        <f t="shared" si="2"/>
        <v>----</v>
      </c>
      <c r="AD41" s="333" t="str">
        <f t="shared" si="2"/>
        <v>----</v>
      </c>
      <c r="AF41" s="619"/>
      <c r="AG41" s="330">
        <v>22988</v>
      </c>
      <c r="AH41" s="330" t="s">
        <v>615</v>
      </c>
      <c r="AI41" s="330" t="s">
        <v>774</v>
      </c>
      <c r="AJ41" s="515"/>
      <c r="AK41" s="515"/>
      <c r="AL41" s="516"/>
      <c r="AM41" s="516"/>
      <c r="AN41" s="333" t="str">
        <f t="shared" si="3"/>
        <v>----</v>
      </c>
      <c r="AO41" s="333" t="str">
        <f t="shared" si="3"/>
        <v>----</v>
      </c>
    </row>
    <row r="42" spans="10:74" s="1" customFormat="1" ht="30" customHeight="1">
      <c r="J42" s="619"/>
      <c r="K42" s="330">
        <v>20709</v>
      </c>
      <c r="L42" s="330" t="s">
        <v>636</v>
      </c>
      <c r="M42" s="330" t="s">
        <v>774</v>
      </c>
      <c r="N42" s="331"/>
      <c r="O42" s="331"/>
      <c r="P42" s="513"/>
      <c r="Q42" s="513"/>
      <c r="R42" s="333" t="str">
        <f t="shared" si="1"/>
        <v>----</v>
      </c>
      <c r="S42" s="333" t="str">
        <f t="shared" si="1"/>
        <v>----</v>
      </c>
      <c r="U42" s="619"/>
      <c r="V42" s="330">
        <v>21126</v>
      </c>
      <c r="W42" s="330" t="s">
        <v>637</v>
      </c>
      <c r="X42" s="330" t="s">
        <v>774</v>
      </c>
      <c r="Y42" s="515"/>
      <c r="Z42" s="515"/>
      <c r="AA42" s="516"/>
      <c r="AB42" s="516"/>
      <c r="AC42" s="333" t="str">
        <f t="shared" si="2"/>
        <v>----</v>
      </c>
      <c r="AD42" s="333" t="str">
        <f t="shared" si="2"/>
        <v>----</v>
      </c>
      <c r="AF42" s="619"/>
      <c r="AG42" s="330">
        <v>22989</v>
      </c>
      <c r="AH42" s="330" t="s">
        <v>638</v>
      </c>
      <c r="AI42" s="330" t="s">
        <v>774</v>
      </c>
      <c r="AJ42" s="515"/>
      <c r="AK42" s="515"/>
      <c r="AL42" s="516"/>
      <c r="AM42" s="516"/>
      <c r="AN42" s="333" t="str">
        <f t="shared" si="3"/>
        <v>----</v>
      </c>
      <c r="AO42" s="333" t="str">
        <f t="shared" si="3"/>
        <v>----</v>
      </c>
    </row>
    <row r="43" spans="10:74" s="1" customFormat="1" ht="30" customHeight="1">
      <c r="J43" s="619" t="s">
        <v>424</v>
      </c>
      <c r="K43" s="330">
        <v>20710</v>
      </c>
      <c r="L43" s="330" t="s">
        <v>639</v>
      </c>
      <c r="M43" s="330" t="s">
        <v>774</v>
      </c>
      <c r="N43" s="331"/>
      <c r="O43" s="331"/>
      <c r="P43" s="513"/>
      <c r="Q43" s="513"/>
      <c r="R43" s="333" t="str">
        <f t="shared" si="1"/>
        <v>----</v>
      </c>
      <c r="S43" s="333" t="str">
        <f t="shared" si="1"/>
        <v>----</v>
      </c>
      <c r="U43" s="619"/>
      <c r="V43" s="330">
        <v>21132</v>
      </c>
      <c r="W43" s="330" t="s">
        <v>640</v>
      </c>
      <c r="X43" s="330" t="s">
        <v>774</v>
      </c>
      <c r="Y43" s="515"/>
      <c r="Z43" s="515"/>
      <c r="AA43" s="516"/>
      <c r="AB43" s="516"/>
      <c r="AC43" s="333" t="str">
        <f t="shared" si="2"/>
        <v>----</v>
      </c>
      <c r="AD43" s="333" t="str">
        <f t="shared" si="2"/>
        <v>----</v>
      </c>
      <c r="AF43" s="619"/>
      <c r="AG43" s="330">
        <v>22990</v>
      </c>
      <c r="AH43" s="330" t="s">
        <v>641</v>
      </c>
      <c r="AI43" s="330" t="s">
        <v>774</v>
      </c>
      <c r="AJ43" s="515"/>
      <c r="AK43" s="515"/>
      <c r="AL43" s="516"/>
      <c r="AM43" s="516"/>
      <c r="AN43" s="333" t="str">
        <f t="shared" si="3"/>
        <v>----</v>
      </c>
      <c r="AO43" s="333" t="str">
        <f t="shared" si="3"/>
        <v>----</v>
      </c>
    </row>
    <row r="44" spans="10:74" s="1" customFormat="1" ht="30" customHeight="1">
      <c r="J44" s="619"/>
      <c r="K44" s="330">
        <v>20711</v>
      </c>
      <c r="L44" s="330" t="s">
        <v>642</v>
      </c>
      <c r="M44" s="330" t="s">
        <v>774</v>
      </c>
      <c r="N44" s="331"/>
      <c r="O44" s="331"/>
      <c r="P44" s="513"/>
      <c r="Q44" s="513"/>
      <c r="R44" s="333" t="str">
        <f t="shared" si="1"/>
        <v>----</v>
      </c>
      <c r="S44" s="333" t="str">
        <f t="shared" si="1"/>
        <v>----</v>
      </c>
      <c r="U44" s="619"/>
      <c r="V44" s="330">
        <v>21133</v>
      </c>
      <c r="W44" s="330" t="s">
        <v>643</v>
      </c>
      <c r="X44" s="330" t="s">
        <v>774</v>
      </c>
      <c r="Y44" s="515"/>
      <c r="Z44" s="515"/>
      <c r="AA44" s="516"/>
      <c r="AB44" s="516"/>
      <c r="AC44" s="333" t="str">
        <f t="shared" si="2"/>
        <v>----</v>
      </c>
      <c r="AD44" s="333" t="str">
        <f t="shared" si="2"/>
        <v>----</v>
      </c>
      <c r="AF44" s="619"/>
      <c r="AG44" s="330">
        <v>22991</v>
      </c>
      <c r="AH44" s="330" t="s">
        <v>644</v>
      </c>
      <c r="AI44" s="330" t="s">
        <v>774</v>
      </c>
      <c r="AJ44" s="515"/>
      <c r="AK44" s="515"/>
      <c r="AL44" s="516"/>
      <c r="AM44" s="516"/>
      <c r="AN44" s="333" t="str">
        <f t="shared" si="3"/>
        <v>----</v>
      </c>
      <c r="AO44" s="333" t="str">
        <f t="shared" si="3"/>
        <v>----</v>
      </c>
    </row>
    <row r="45" spans="10:74" s="1" customFormat="1" ht="30" customHeight="1">
      <c r="J45" s="619"/>
      <c r="K45" s="330">
        <v>20712</v>
      </c>
      <c r="L45" s="330" t="s">
        <v>645</v>
      </c>
      <c r="M45" s="330" t="s">
        <v>774</v>
      </c>
      <c r="N45" s="331"/>
      <c r="O45" s="331"/>
      <c r="P45" s="513"/>
      <c r="Q45" s="513"/>
      <c r="R45" s="333" t="str">
        <f t="shared" si="1"/>
        <v>----</v>
      </c>
      <c r="S45" s="333" t="str">
        <f t="shared" si="1"/>
        <v>----</v>
      </c>
      <c r="U45" s="619"/>
      <c r="V45" s="330">
        <v>21134</v>
      </c>
      <c r="W45" s="330" t="s">
        <v>646</v>
      </c>
      <c r="X45" s="330" t="s">
        <v>774</v>
      </c>
      <c r="Y45" s="515"/>
      <c r="Z45" s="515"/>
      <c r="AA45" s="516"/>
      <c r="AB45" s="516"/>
      <c r="AC45" s="333" t="str">
        <f t="shared" si="2"/>
        <v>----</v>
      </c>
      <c r="AD45" s="333" t="str">
        <f t="shared" si="2"/>
        <v>----</v>
      </c>
      <c r="AF45" s="619"/>
      <c r="AG45" s="330">
        <v>22992</v>
      </c>
      <c r="AH45" s="330" t="s">
        <v>647</v>
      </c>
      <c r="AI45" s="330" t="s">
        <v>774</v>
      </c>
      <c r="AJ45" s="515"/>
      <c r="AK45" s="515"/>
      <c r="AL45" s="516"/>
      <c r="AM45" s="516"/>
      <c r="AN45" s="333" t="str">
        <f t="shared" si="3"/>
        <v>----</v>
      </c>
      <c r="AO45" s="333" t="str">
        <f t="shared" si="3"/>
        <v>----</v>
      </c>
    </row>
    <row r="46" spans="10:74" s="1" customFormat="1" ht="30" customHeight="1">
      <c r="J46" s="619"/>
      <c r="K46" s="330">
        <v>20713</v>
      </c>
      <c r="L46" s="330" t="s">
        <v>648</v>
      </c>
      <c r="M46" s="330" t="s">
        <v>774</v>
      </c>
      <c r="N46" s="331"/>
      <c r="O46" s="331"/>
      <c r="P46" s="513"/>
      <c r="Q46" s="513"/>
      <c r="R46" s="333" t="str">
        <f t="shared" si="1"/>
        <v>----</v>
      </c>
      <c r="S46" s="333" t="str">
        <f t="shared" si="1"/>
        <v>----</v>
      </c>
      <c r="U46" s="619"/>
      <c r="V46" s="330">
        <v>21138</v>
      </c>
      <c r="W46" s="330" t="s">
        <v>649</v>
      </c>
      <c r="X46" s="330" t="s">
        <v>774</v>
      </c>
      <c r="Y46" s="515"/>
      <c r="Z46" s="515"/>
      <c r="AA46" s="516"/>
      <c r="AB46" s="516"/>
      <c r="AC46" s="333" t="str">
        <f t="shared" si="2"/>
        <v>----</v>
      </c>
      <c r="AD46" s="333" t="str">
        <f t="shared" si="2"/>
        <v>----</v>
      </c>
      <c r="AF46" s="619"/>
      <c r="AG46" s="330">
        <v>22993</v>
      </c>
      <c r="AH46" s="330" t="s">
        <v>650</v>
      </c>
      <c r="AI46" s="330" t="s">
        <v>774</v>
      </c>
      <c r="AJ46" s="515"/>
      <c r="AK46" s="515"/>
      <c r="AL46" s="516"/>
      <c r="AM46" s="516"/>
      <c r="AN46" s="333" t="str">
        <f t="shared" si="3"/>
        <v>----</v>
      </c>
      <c r="AO46" s="333" t="str">
        <f t="shared" si="3"/>
        <v>----</v>
      </c>
    </row>
    <row r="47" spans="10:74" s="1" customFormat="1" ht="30" customHeight="1">
      <c r="J47" s="619"/>
      <c r="K47" s="330">
        <v>20714</v>
      </c>
      <c r="L47" s="330" t="s">
        <v>651</v>
      </c>
      <c r="M47" s="330" t="s">
        <v>774</v>
      </c>
      <c r="N47" s="331"/>
      <c r="O47" s="331"/>
      <c r="P47" s="513"/>
      <c r="Q47" s="513"/>
      <c r="R47" s="333" t="str">
        <f t="shared" si="1"/>
        <v>----</v>
      </c>
      <c r="S47" s="333" t="str">
        <f t="shared" si="1"/>
        <v>----</v>
      </c>
      <c r="U47" s="619"/>
      <c r="V47" s="330">
        <v>21142</v>
      </c>
      <c r="W47" s="330" t="s">
        <v>652</v>
      </c>
      <c r="X47" s="330" t="s">
        <v>774</v>
      </c>
      <c r="Y47" s="515"/>
      <c r="Z47" s="515"/>
      <c r="AA47" s="516"/>
      <c r="AB47" s="516"/>
      <c r="AC47" s="333" t="str">
        <f t="shared" si="2"/>
        <v>----</v>
      </c>
      <c r="AD47" s="333" t="str">
        <f t="shared" si="2"/>
        <v>----</v>
      </c>
      <c r="AF47" s="619"/>
      <c r="AG47" s="330">
        <v>22994</v>
      </c>
      <c r="AH47" s="330" t="s">
        <v>653</v>
      </c>
      <c r="AI47" s="330" t="s">
        <v>774</v>
      </c>
      <c r="AJ47" s="515"/>
      <c r="AK47" s="515"/>
      <c r="AL47" s="516"/>
      <c r="AM47" s="516"/>
      <c r="AN47" s="333" t="str">
        <f t="shared" si="3"/>
        <v>----</v>
      </c>
      <c r="AO47" s="333" t="str">
        <f t="shared" si="3"/>
        <v>----</v>
      </c>
    </row>
    <row r="48" spans="10:74" s="1" customFormat="1" ht="30" customHeight="1">
      <c r="J48" s="619"/>
      <c r="K48" s="330">
        <v>20715</v>
      </c>
      <c r="L48" s="330" t="s">
        <v>654</v>
      </c>
      <c r="M48" s="330" t="s">
        <v>774</v>
      </c>
      <c r="N48" s="331"/>
      <c r="O48" s="331"/>
      <c r="P48" s="513"/>
      <c r="Q48" s="513"/>
      <c r="R48" s="333" t="str">
        <f t="shared" si="1"/>
        <v>----</v>
      </c>
      <c r="S48" s="333" t="str">
        <f t="shared" si="1"/>
        <v>----</v>
      </c>
      <c r="U48" s="619"/>
      <c r="V48" s="330">
        <v>21146</v>
      </c>
      <c r="W48" s="330" t="s">
        <v>655</v>
      </c>
      <c r="X48" s="330" t="s">
        <v>774</v>
      </c>
      <c r="Y48" s="515"/>
      <c r="Z48" s="515"/>
      <c r="AA48" s="516"/>
      <c r="AB48" s="516"/>
      <c r="AC48" s="333" t="str">
        <f t="shared" si="2"/>
        <v>----</v>
      </c>
      <c r="AD48" s="333" t="str">
        <f t="shared" si="2"/>
        <v>----</v>
      </c>
      <c r="AF48" s="619"/>
      <c r="AG48" s="330">
        <v>22995</v>
      </c>
      <c r="AH48" s="330" t="s">
        <v>656</v>
      </c>
      <c r="AI48" s="330" t="s">
        <v>774</v>
      </c>
      <c r="AJ48" s="515"/>
      <c r="AK48" s="515"/>
      <c r="AL48" s="516"/>
      <c r="AM48" s="516"/>
      <c r="AN48" s="333" t="str">
        <f t="shared" si="3"/>
        <v>----</v>
      </c>
      <c r="AO48" s="333" t="str">
        <f t="shared" si="3"/>
        <v>----</v>
      </c>
    </row>
    <row r="49" spans="10:41" s="1" customFormat="1" ht="30" customHeight="1">
      <c r="J49" s="619"/>
      <c r="K49" s="330">
        <v>20716</v>
      </c>
      <c r="L49" s="330" t="s">
        <v>657</v>
      </c>
      <c r="M49" s="330" t="s">
        <v>774</v>
      </c>
      <c r="N49" s="331"/>
      <c r="O49" s="331"/>
      <c r="P49" s="513"/>
      <c r="Q49" s="513"/>
      <c r="R49" s="333" t="str">
        <f t="shared" si="1"/>
        <v>----</v>
      </c>
      <c r="S49" s="333" t="str">
        <f t="shared" si="1"/>
        <v>----</v>
      </c>
      <c r="U49" s="619"/>
      <c r="V49" s="330">
        <v>21150</v>
      </c>
      <c r="W49" s="330" t="s">
        <v>658</v>
      </c>
      <c r="X49" s="330" t="s">
        <v>774</v>
      </c>
      <c r="Y49" s="515"/>
      <c r="Z49" s="515"/>
      <c r="AA49" s="516"/>
      <c r="AB49" s="516"/>
      <c r="AC49" s="333" t="str">
        <f t="shared" si="2"/>
        <v>----</v>
      </c>
      <c r="AD49" s="333" t="str">
        <f t="shared" si="2"/>
        <v>----</v>
      </c>
      <c r="AF49" s="619"/>
      <c r="AG49" s="330">
        <v>22996</v>
      </c>
      <c r="AH49" s="330" t="s">
        <v>659</v>
      </c>
      <c r="AI49" s="330" t="s">
        <v>774</v>
      </c>
      <c r="AJ49" s="515"/>
      <c r="AK49" s="515"/>
      <c r="AL49" s="516"/>
      <c r="AM49" s="516"/>
      <c r="AN49" s="333" t="str">
        <f t="shared" si="3"/>
        <v>----</v>
      </c>
      <c r="AO49" s="333" t="str">
        <f t="shared" si="3"/>
        <v>----</v>
      </c>
    </row>
    <row r="50" spans="10:41" s="1" customFormat="1" ht="30" customHeight="1">
      <c r="J50" s="619"/>
      <c r="K50" s="330">
        <v>20717</v>
      </c>
      <c r="L50" s="330" t="s">
        <v>660</v>
      </c>
      <c r="M50" s="330" t="s">
        <v>774</v>
      </c>
      <c r="N50" s="331"/>
      <c r="O50" s="331"/>
      <c r="P50" s="513"/>
      <c r="Q50" s="513"/>
      <c r="R50" s="333" t="str">
        <f t="shared" si="1"/>
        <v>----</v>
      </c>
      <c r="S50" s="333" t="str">
        <f t="shared" si="1"/>
        <v>----</v>
      </c>
      <c r="U50" s="619"/>
      <c r="V50" s="330">
        <v>21158</v>
      </c>
      <c r="W50" s="330" t="s">
        <v>661</v>
      </c>
      <c r="X50" s="330" t="s">
        <v>774</v>
      </c>
      <c r="Y50" s="515"/>
      <c r="Z50" s="515"/>
      <c r="AA50" s="516"/>
      <c r="AB50" s="516"/>
      <c r="AC50" s="333" t="str">
        <f t="shared" si="2"/>
        <v>----</v>
      </c>
      <c r="AD50" s="333" t="str">
        <f t="shared" si="2"/>
        <v>----</v>
      </c>
      <c r="AF50" s="619"/>
      <c r="AG50" s="330">
        <v>22997</v>
      </c>
      <c r="AH50" s="330" t="s">
        <v>662</v>
      </c>
      <c r="AI50" s="330" t="s">
        <v>774</v>
      </c>
      <c r="AJ50" s="515"/>
      <c r="AK50" s="515"/>
      <c r="AL50" s="516"/>
      <c r="AM50" s="516"/>
      <c r="AN50" s="333" t="str">
        <f t="shared" si="3"/>
        <v>----</v>
      </c>
      <c r="AO50" s="333" t="str">
        <f t="shared" si="3"/>
        <v>----</v>
      </c>
    </row>
    <row r="51" spans="10:41" s="1" customFormat="1" ht="30" customHeight="1">
      <c r="J51" s="619"/>
      <c r="K51" s="330">
        <v>20718</v>
      </c>
      <c r="L51" s="330" t="s">
        <v>663</v>
      </c>
      <c r="M51" s="330" t="s">
        <v>774</v>
      </c>
      <c r="N51" s="331"/>
      <c r="O51" s="331"/>
      <c r="P51" s="513"/>
      <c r="Q51" s="513"/>
      <c r="R51" s="333" t="str">
        <f t="shared" si="1"/>
        <v>----</v>
      </c>
      <c r="S51" s="333" t="str">
        <f t="shared" si="1"/>
        <v>----</v>
      </c>
      <c r="U51" s="619"/>
      <c r="V51" s="330">
        <v>21159</v>
      </c>
      <c r="W51" s="330" t="s">
        <v>664</v>
      </c>
      <c r="X51" s="330" t="s">
        <v>774</v>
      </c>
      <c r="Y51" s="515"/>
      <c r="Z51" s="515"/>
      <c r="AA51" s="516"/>
      <c r="AB51" s="516"/>
      <c r="AC51" s="333" t="str">
        <f t="shared" si="2"/>
        <v>----</v>
      </c>
      <c r="AD51" s="333" t="str">
        <f t="shared" si="2"/>
        <v>----</v>
      </c>
      <c r="AF51" s="619"/>
      <c r="AG51" s="330">
        <v>22998</v>
      </c>
      <c r="AH51" s="330" t="s">
        <v>665</v>
      </c>
      <c r="AI51" s="330" t="s">
        <v>774</v>
      </c>
      <c r="AJ51" s="515"/>
      <c r="AK51" s="515"/>
      <c r="AL51" s="516"/>
      <c r="AM51" s="516"/>
      <c r="AN51" s="333" t="str">
        <f t="shared" si="3"/>
        <v>----</v>
      </c>
      <c r="AO51" s="333" t="str">
        <f t="shared" si="3"/>
        <v>----</v>
      </c>
    </row>
    <row r="52" spans="10:41" s="1" customFormat="1" ht="30" customHeight="1">
      <c r="J52" s="619"/>
      <c r="K52" s="330">
        <v>20719</v>
      </c>
      <c r="L52" s="330" t="s">
        <v>666</v>
      </c>
      <c r="M52" s="330" t="s">
        <v>774</v>
      </c>
      <c r="N52" s="331"/>
      <c r="O52" s="331"/>
      <c r="P52" s="513"/>
      <c r="Q52" s="513"/>
      <c r="R52" s="333" t="str">
        <f t="shared" si="1"/>
        <v>----</v>
      </c>
      <c r="S52" s="333" t="str">
        <f t="shared" si="1"/>
        <v>----</v>
      </c>
      <c r="U52" s="619"/>
      <c r="V52" s="330">
        <v>21163</v>
      </c>
      <c r="W52" s="330" t="s">
        <v>667</v>
      </c>
      <c r="X52" s="330" t="s">
        <v>774</v>
      </c>
      <c r="Y52" s="515"/>
      <c r="Z52" s="515"/>
      <c r="AA52" s="516"/>
      <c r="AB52" s="516"/>
      <c r="AC52" s="333" t="str">
        <f t="shared" si="2"/>
        <v>----</v>
      </c>
      <c r="AD52" s="333" t="str">
        <f t="shared" si="2"/>
        <v>----</v>
      </c>
      <c r="AF52" s="619"/>
      <c r="AG52" s="330">
        <v>22999</v>
      </c>
      <c r="AH52" s="330" t="s">
        <v>668</v>
      </c>
      <c r="AI52" s="330" t="s">
        <v>774</v>
      </c>
      <c r="AJ52" s="515"/>
      <c r="AK52" s="515"/>
      <c r="AL52" s="516"/>
      <c r="AM52" s="516"/>
      <c r="AN52" s="333" t="str">
        <f t="shared" si="3"/>
        <v>----</v>
      </c>
      <c r="AO52" s="333" t="str">
        <f t="shared" si="3"/>
        <v>----</v>
      </c>
    </row>
    <row r="53" spans="10:41" s="1" customFormat="1" ht="30" customHeight="1">
      <c r="J53" s="619"/>
      <c r="K53" s="330">
        <v>20720</v>
      </c>
      <c r="L53" s="330" t="s">
        <v>669</v>
      </c>
      <c r="M53" s="330" t="s">
        <v>774</v>
      </c>
      <c r="N53" s="331"/>
      <c r="O53" s="331"/>
      <c r="P53" s="513"/>
      <c r="Q53" s="513"/>
      <c r="R53" s="333" t="str">
        <f t="shared" si="1"/>
        <v>----</v>
      </c>
      <c r="S53" s="333" t="str">
        <f t="shared" si="1"/>
        <v>----</v>
      </c>
      <c r="U53" s="619"/>
      <c r="V53" s="330">
        <v>21167</v>
      </c>
      <c r="W53" s="330" t="s">
        <v>670</v>
      </c>
      <c r="X53" s="330" t="s">
        <v>774</v>
      </c>
      <c r="Y53" s="515"/>
      <c r="Z53" s="515"/>
      <c r="AA53" s="516"/>
      <c r="AB53" s="516"/>
      <c r="AC53" s="333" t="str">
        <f t="shared" si="2"/>
        <v>----</v>
      </c>
      <c r="AD53" s="333" t="str">
        <f t="shared" si="2"/>
        <v>----</v>
      </c>
      <c r="AF53" s="619"/>
      <c r="AG53" s="330">
        <v>23000</v>
      </c>
      <c r="AH53" s="330" t="s">
        <v>671</v>
      </c>
      <c r="AI53" s="330" t="s">
        <v>774</v>
      </c>
      <c r="AJ53" s="515"/>
      <c r="AK53" s="515"/>
      <c r="AL53" s="516"/>
      <c r="AM53" s="516"/>
      <c r="AN53" s="333" t="str">
        <f t="shared" si="3"/>
        <v>----</v>
      </c>
      <c r="AO53" s="333" t="str">
        <f t="shared" si="3"/>
        <v>----</v>
      </c>
    </row>
    <row r="54" spans="10:41" s="1" customFormat="1" ht="30" customHeight="1">
      <c r="J54" s="619"/>
      <c r="K54" s="330">
        <v>20721</v>
      </c>
      <c r="L54" s="330" t="s">
        <v>672</v>
      </c>
      <c r="M54" s="330" t="s">
        <v>774</v>
      </c>
      <c r="N54" s="331"/>
      <c r="O54" s="331"/>
      <c r="P54" s="513"/>
      <c r="Q54" s="513"/>
      <c r="R54" s="333" t="str">
        <f t="shared" si="1"/>
        <v>----</v>
      </c>
      <c r="S54" s="333" t="str">
        <f t="shared" si="1"/>
        <v>----</v>
      </c>
      <c r="U54" s="619"/>
      <c r="V54" s="330">
        <v>21171</v>
      </c>
      <c r="W54" s="330" t="s">
        <v>673</v>
      </c>
      <c r="X54" s="330" t="s">
        <v>774</v>
      </c>
      <c r="Y54" s="515"/>
      <c r="Z54" s="515"/>
      <c r="AA54" s="516"/>
      <c r="AB54" s="516"/>
      <c r="AC54" s="333" t="str">
        <f t="shared" si="2"/>
        <v>----</v>
      </c>
      <c r="AD54" s="333" t="str">
        <f t="shared" si="2"/>
        <v>----</v>
      </c>
      <c r="AF54" s="619"/>
      <c r="AG54" s="330">
        <v>23001</v>
      </c>
      <c r="AH54" s="330" t="s">
        <v>674</v>
      </c>
      <c r="AI54" s="330" t="s">
        <v>774</v>
      </c>
      <c r="AJ54" s="515"/>
      <c r="AK54" s="515"/>
      <c r="AL54" s="516"/>
      <c r="AM54" s="516"/>
      <c r="AN54" s="333" t="str">
        <f t="shared" si="3"/>
        <v>----</v>
      </c>
      <c r="AO54" s="333" t="str">
        <f t="shared" si="3"/>
        <v>----</v>
      </c>
    </row>
    <row r="55" spans="10:41" s="1" customFormat="1" ht="30" customHeight="1">
      <c r="J55" s="619"/>
      <c r="K55" s="330">
        <v>20722</v>
      </c>
      <c r="L55" s="330" t="s">
        <v>675</v>
      </c>
      <c r="M55" s="330" t="s">
        <v>774</v>
      </c>
      <c r="N55" s="331"/>
      <c r="O55" s="331"/>
      <c r="P55" s="513"/>
      <c r="Q55" s="513"/>
      <c r="R55" s="333" t="str">
        <f t="shared" si="1"/>
        <v>----</v>
      </c>
      <c r="S55" s="333" t="str">
        <f t="shared" si="1"/>
        <v>----</v>
      </c>
      <c r="U55" s="619"/>
      <c r="V55" s="330">
        <v>21173</v>
      </c>
      <c r="W55" s="330" t="s">
        <v>676</v>
      </c>
      <c r="X55" s="330" t="s">
        <v>774</v>
      </c>
      <c r="Y55" s="515"/>
      <c r="Z55" s="515"/>
      <c r="AA55" s="516"/>
      <c r="AB55" s="516"/>
      <c r="AC55" s="333" t="str">
        <f t="shared" si="2"/>
        <v>----</v>
      </c>
      <c r="AD55" s="333" t="str">
        <f t="shared" si="2"/>
        <v>----</v>
      </c>
      <c r="AF55" s="619"/>
      <c r="AG55" s="330">
        <v>23002</v>
      </c>
      <c r="AH55" s="330" t="s">
        <v>677</v>
      </c>
      <c r="AI55" s="330" t="s">
        <v>774</v>
      </c>
      <c r="AJ55" s="515"/>
      <c r="AK55" s="515"/>
      <c r="AL55" s="516"/>
      <c r="AM55" s="516"/>
      <c r="AN55" s="333" t="str">
        <f t="shared" si="3"/>
        <v>----</v>
      </c>
      <c r="AO55" s="333" t="str">
        <f t="shared" si="3"/>
        <v>----</v>
      </c>
    </row>
    <row r="56" spans="10:41" s="1" customFormat="1" ht="30" customHeight="1">
      <c r="J56" s="619"/>
      <c r="K56" s="330">
        <v>20723</v>
      </c>
      <c r="L56" s="330" t="s">
        <v>678</v>
      </c>
      <c r="M56" s="330" t="s">
        <v>774</v>
      </c>
      <c r="N56" s="331"/>
      <c r="O56" s="331"/>
      <c r="P56" s="513"/>
      <c r="Q56" s="513"/>
      <c r="R56" s="333" t="str">
        <f t="shared" si="1"/>
        <v>----</v>
      </c>
      <c r="S56" s="333" t="str">
        <f t="shared" si="1"/>
        <v>----</v>
      </c>
      <c r="U56" s="619"/>
      <c r="V56" s="330">
        <v>21180</v>
      </c>
      <c r="W56" s="330" t="s">
        <v>679</v>
      </c>
      <c r="X56" s="330" t="s">
        <v>774</v>
      </c>
      <c r="Y56" s="515"/>
      <c r="Z56" s="515"/>
      <c r="AA56" s="516"/>
      <c r="AB56" s="516"/>
      <c r="AC56" s="333" t="str">
        <f t="shared" si="2"/>
        <v>----</v>
      </c>
      <c r="AD56" s="333" t="str">
        <f t="shared" si="2"/>
        <v>----</v>
      </c>
      <c r="AF56" s="619"/>
      <c r="AG56" s="330">
        <v>23003</v>
      </c>
      <c r="AH56" s="330" t="s">
        <v>680</v>
      </c>
      <c r="AI56" s="330" t="s">
        <v>774</v>
      </c>
      <c r="AJ56" s="515"/>
      <c r="AK56" s="515"/>
      <c r="AL56" s="516"/>
      <c r="AM56" s="516"/>
      <c r="AN56" s="333" t="str">
        <f t="shared" si="3"/>
        <v>----</v>
      </c>
      <c r="AO56" s="333" t="str">
        <f t="shared" si="3"/>
        <v>----</v>
      </c>
    </row>
    <row r="57" spans="10:41" s="1" customFormat="1" ht="30" customHeight="1">
      <c r="J57" s="619"/>
      <c r="K57" s="330">
        <v>20724</v>
      </c>
      <c r="L57" s="330" t="s">
        <v>553</v>
      </c>
      <c r="M57" s="330" t="s">
        <v>774</v>
      </c>
      <c r="N57" s="331"/>
      <c r="O57" s="331"/>
      <c r="P57" s="513"/>
      <c r="Q57" s="513"/>
      <c r="R57" s="333" t="str">
        <f t="shared" si="1"/>
        <v>----</v>
      </c>
      <c r="S57" s="333" t="str">
        <f t="shared" si="1"/>
        <v>----</v>
      </c>
      <c r="U57" s="619"/>
      <c r="V57" s="330">
        <v>21187</v>
      </c>
      <c r="W57" s="330" t="s">
        <v>681</v>
      </c>
      <c r="X57" s="330" t="s">
        <v>774</v>
      </c>
      <c r="Y57" s="515"/>
      <c r="Z57" s="515"/>
      <c r="AA57" s="516"/>
      <c r="AB57" s="516"/>
      <c r="AC57" s="333" t="str">
        <f t="shared" si="2"/>
        <v>----</v>
      </c>
      <c r="AD57" s="333" t="str">
        <f t="shared" si="2"/>
        <v>----</v>
      </c>
      <c r="AF57" s="619"/>
      <c r="AG57" s="330">
        <v>23004</v>
      </c>
      <c r="AH57" s="330" t="s">
        <v>682</v>
      </c>
      <c r="AI57" s="330" t="s">
        <v>774</v>
      </c>
      <c r="AJ57" s="515"/>
      <c r="AK57" s="515"/>
      <c r="AL57" s="516"/>
      <c r="AM57" s="516"/>
      <c r="AN57" s="333" t="str">
        <f t="shared" si="3"/>
        <v>----</v>
      </c>
      <c r="AO57" s="333" t="str">
        <f t="shared" si="3"/>
        <v>----</v>
      </c>
    </row>
    <row r="58" spans="10:41" s="1" customFormat="1" ht="30" customHeight="1">
      <c r="J58" s="619"/>
      <c r="K58" s="330">
        <v>20725</v>
      </c>
      <c r="L58" s="330" t="s">
        <v>683</v>
      </c>
      <c r="M58" s="330" t="s">
        <v>774</v>
      </c>
      <c r="N58" s="331"/>
      <c r="O58" s="331"/>
      <c r="P58" s="513"/>
      <c r="Q58" s="513"/>
      <c r="R58" s="333" t="str">
        <f t="shared" si="1"/>
        <v>----</v>
      </c>
      <c r="S58" s="333" t="str">
        <f t="shared" si="1"/>
        <v>----</v>
      </c>
      <c r="U58" s="619"/>
      <c r="V58" s="330">
        <v>21190</v>
      </c>
      <c r="W58" s="330" t="s">
        <v>684</v>
      </c>
      <c r="X58" s="330" t="s">
        <v>774</v>
      </c>
      <c r="Y58" s="515"/>
      <c r="Z58" s="515"/>
      <c r="AA58" s="516"/>
      <c r="AB58" s="516"/>
      <c r="AC58" s="333" t="str">
        <f t="shared" si="2"/>
        <v>----</v>
      </c>
      <c r="AD58" s="333" t="str">
        <f t="shared" si="2"/>
        <v>----</v>
      </c>
      <c r="AF58" s="619"/>
      <c r="AG58" s="330">
        <v>23005</v>
      </c>
      <c r="AH58" s="330" t="s">
        <v>685</v>
      </c>
      <c r="AI58" s="330" t="s">
        <v>774</v>
      </c>
      <c r="AJ58" s="515"/>
      <c r="AK58" s="515"/>
      <c r="AL58" s="516"/>
      <c r="AM58" s="516"/>
      <c r="AN58" s="333" t="str">
        <f t="shared" si="3"/>
        <v>----</v>
      </c>
      <c r="AO58" s="333" t="str">
        <f t="shared" si="3"/>
        <v>----</v>
      </c>
    </row>
    <row r="59" spans="10:41" s="1" customFormat="1" ht="30" customHeight="1">
      <c r="J59" s="619"/>
      <c r="K59" s="330">
        <v>20726</v>
      </c>
      <c r="L59" s="330" t="s">
        <v>450</v>
      </c>
      <c r="M59" s="330" t="s">
        <v>774</v>
      </c>
      <c r="N59" s="331"/>
      <c r="O59" s="331"/>
      <c r="P59" s="513"/>
      <c r="Q59" s="513"/>
      <c r="R59" s="333" t="str">
        <f t="shared" si="1"/>
        <v>----</v>
      </c>
      <c r="S59" s="333" t="str">
        <f t="shared" si="1"/>
        <v>----</v>
      </c>
      <c r="U59" s="619"/>
      <c r="V59" s="330">
        <v>21197</v>
      </c>
      <c r="W59" s="330" t="s">
        <v>686</v>
      </c>
      <c r="X59" s="330" t="s">
        <v>774</v>
      </c>
      <c r="Y59" s="515"/>
      <c r="Z59" s="515"/>
      <c r="AA59" s="516"/>
      <c r="AB59" s="516"/>
      <c r="AC59" s="333" t="str">
        <f t="shared" si="2"/>
        <v>----</v>
      </c>
      <c r="AD59" s="333" t="str">
        <f t="shared" si="2"/>
        <v>----</v>
      </c>
      <c r="AF59" s="619"/>
      <c r="AG59" s="330">
        <v>23006</v>
      </c>
      <c r="AH59" s="330" t="s">
        <v>687</v>
      </c>
      <c r="AI59" s="330" t="s">
        <v>774</v>
      </c>
      <c r="AJ59" s="515"/>
      <c r="AK59" s="515"/>
      <c r="AL59" s="516"/>
      <c r="AM59" s="516"/>
      <c r="AN59" s="333" t="str">
        <f t="shared" si="3"/>
        <v>----</v>
      </c>
      <c r="AO59" s="333" t="str">
        <f t="shared" si="3"/>
        <v>----</v>
      </c>
    </row>
    <row r="60" spans="10:41" s="1" customFormat="1" ht="30" customHeight="1">
      <c r="J60" s="619"/>
      <c r="K60" s="330">
        <v>20727</v>
      </c>
      <c r="L60" s="330" t="s">
        <v>459</v>
      </c>
      <c r="M60" s="330" t="s">
        <v>774</v>
      </c>
      <c r="N60" s="331"/>
      <c r="O60" s="331"/>
      <c r="P60" s="513"/>
      <c r="Q60" s="513"/>
      <c r="R60" s="333" t="str">
        <f t="shared" si="1"/>
        <v>----</v>
      </c>
      <c r="S60" s="333" t="str">
        <f t="shared" si="1"/>
        <v>----</v>
      </c>
      <c r="U60" s="619"/>
      <c r="V60" s="330">
        <v>21198</v>
      </c>
      <c r="W60" s="330" t="s">
        <v>688</v>
      </c>
      <c r="X60" s="330" t="s">
        <v>774</v>
      </c>
      <c r="Y60" s="515"/>
      <c r="Z60" s="515"/>
      <c r="AA60" s="516"/>
      <c r="AB60" s="516"/>
      <c r="AC60" s="333" t="str">
        <f t="shared" si="2"/>
        <v>----</v>
      </c>
      <c r="AD60" s="333" t="str">
        <f t="shared" si="2"/>
        <v>----</v>
      </c>
      <c r="AF60" s="619"/>
      <c r="AG60" s="330">
        <v>23020</v>
      </c>
      <c r="AH60" s="330" t="s">
        <v>689</v>
      </c>
      <c r="AI60" s="330" t="s">
        <v>774</v>
      </c>
      <c r="AJ60" s="515"/>
      <c r="AK60" s="515"/>
      <c r="AL60" s="516"/>
      <c r="AM60" s="516"/>
      <c r="AN60" s="333" t="str">
        <f t="shared" si="3"/>
        <v>----</v>
      </c>
      <c r="AO60" s="333" t="str">
        <f t="shared" si="3"/>
        <v>----</v>
      </c>
    </row>
    <row r="61" spans="10:41" s="1" customFormat="1" ht="30" customHeight="1">
      <c r="J61" s="619"/>
      <c r="K61" s="330">
        <v>20728</v>
      </c>
      <c r="L61" s="330" t="s">
        <v>690</v>
      </c>
      <c r="M61" s="330" t="s">
        <v>774</v>
      </c>
      <c r="N61" s="331"/>
      <c r="O61" s="331"/>
      <c r="P61" s="513"/>
      <c r="Q61" s="513"/>
      <c r="R61" s="333" t="str">
        <f t="shared" si="1"/>
        <v>----</v>
      </c>
      <c r="S61" s="333" t="str">
        <f t="shared" si="1"/>
        <v>----</v>
      </c>
      <c r="U61" s="619"/>
      <c r="V61" s="330">
        <v>21199</v>
      </c>
      <c r="W61" s="330" t="s">
        <v>636</v>
      </c>
      <c r="X61" s="330" t="s">
        <v>774</v>
      </c>
      <c r="Y61" s="515"/>
      <c r="Z61" s="515"/>
      <c r="AA61" s="516"/>
      <c r="AB61" s="516"/>
      <c r="AC61" s="333" t="str">
        <f t="shared" si="2"/>
        <v>----</v>
      </c>
      <c r="AD61" s="333" t="str">
        <f t="shared" si="2"/>
        <v>----</v>
      </c>
      <c r="AF61" s="619"/>
      <c r="AG61" s="330">
        <v>23021</v>
      </c>
      <c r="AH61" s="330" t="s">
        <v>691</v>
      </c>
      <c r="AI61" s="330" t="s">
        <v>774</v>
      </c>
      <c r="AJ61" s="515"/>
      <c r="AK61" s="515"/>
      <c r="AL61" s="516"/>
      <c r="AM61" s="516"/>
      <c r="AN61" s="333" t="str">
        <f t="shared" si="3"/>
        <v>----</v>
      </c>
      <c r="AO61" s="333" t="str">
        <f t="shared" si="3"/>
        <v>----</v>
      </c>
    </row>
    <row r="62" spans="10:41" s="1" customFormat="1" ht="30" customHeight="1">
      <c r="J62" s="619"/>
      <c r="K62" s="330">
        <v>20729</v>
      </c>
      <c r="L62" s="330" t="s">
        <v>441</v>
      </c>
      <c r="M62" s="330" t="s">
        <v>774</v>
      </c>
      <c r="N62" s="331"/>
      <c r="O62" s="331"/>
      <c r="P62" s="513"/>
      <c r="Q62" s="513"/>
      <c r="R62" s="333" t="str">
        <f t="shared" si="1"/>
        <v>----</v>
      </c>
      <c r="S62" s="333" t="str">
        <f t="shared" si="1"/>
        <v>----</v>
      </c>
      <c r="U62" s="619" t="s">
        <v>692</v>
      </c>
      <c r="V62" s="330">
        <v>21046</v>
      </c>
      <c r="W62" s="330" t="s">
        <v>428</v>
      </c>
      <c r="X62" s="330" t="s">
        <v>774</v>
      </c>
      <c r="Y62" s="515"/>
      <c r="Z62" s="515"/>
      <c r="AA62" s="516"/>
      <c r="AB62" s="516"/>
      <c r="AC62" s="333" t="str">
        <f t="shared" si="2"/>
        <v>----</v>
      </c>
      <c r="AD62" s="333" t="str">
        <f t="shared" si="2"/>
        <v>----</v>
      </c>
      <c r="AF62" s="619"/>
      <c r="AG62" s="330">
        <v>23022</v>
      </c>
      <c r="AH62" s="330" t="s">
        <v>693</v>
      </c>
      <c r="AI62" s="330" t="s">
        <v>774</v>
      </c>
      <c r="AJ62" s="515"/>
      <c r="AK62" s="515"/>
      <c r="AL62" s="516"/>
      <c r="AM62" s="516"/>
      <c r="AN62" s="333" t="str">
        <f t="shared" si="3"/>
        <v>----</v>
      </c>
      <c r="AO62" s="333" t="str">
        <f t="shared" si="3"/>
        <v>----</v>
      </c>
    </row>
    <row r="63" spans="10:41" s="1" customFormat="1" ht="30" customHeight="1">
      <c r="J63" s="619"/>
      <c r="K63" s="330">
        <v>20730</v>
      </c>
      <c r="L63" s="330" t="s">
        <v>694</v>
      </c>
      <c r="M63" s="330" t="s">
        <v>774</v>
      </c>
      <c r="N63" s="331"/>
      <c r="O63" s="331"/>
      <c r="P63" s="513"/>
      <c r="Q63" s="513"/>
      <c r="R63" s="333" t="str">
        <f t="shared" si="1"/>
        <v>----</v>
      </c>
      <c r="S63" s="333" t="str">
        <f t="shared" si="1"/>
        <v>----</v>
      </c>
      <c r="U63" s="619"/>
      <c r="V63" s="330">
        <v>21047</v>
      </c>
      <c r="W63" s="330" t="s">
        <v>695</v>
      </c>
      <c r="X63" s="330" t="s">
        <v>774</v>
      </c>
      <c r="Y63" s="515"/>
      <c r="Z63" s="515"/>
      <c r="AA63" s="516"/>
      <c r="AB63" s="516"/>
      <c r="AC63" s="333" t="str">
        <f t="shared" si="2"/>
        <v>----</v>
      </c>
      <c r="AD63" s="333" t="str">
        <f t="shared" si="2"/>
        <v>----</v>
      </c>
      <c r="AF63" s="619"/>
      <c r="AG63" s="330">
        <v>23023</v>
      </c>
      <c r="AH63" s="330" t="s">
        <v>696</v>
      </c>
      <c r="AI63" s="330" t="s">
        <v>774</v>
      </c>
      <c r="AJ63" s="515"/>
      <c r="AK63" s="515"/>
      <c r="AL63" s="516"/>
      <c r="AM63" s="516"/>
      <c r="AN63" s="333" t="str">
        <f t="shared" si="3"/>
        <v>----</v>
      </c>
      <c r="AO63" s="333" t="str">
        <f t="shared" si="3"/>
        <v>----</v>
      </c>
    </row>
    <row r="64" spans="10:41" s="1" customFormat="1" ht="30" customHeight="1">
      <c r="J64" s="619"/>
      <c r="K64" s="330">
        <v>20731</v>
      </c>
      <c r="L64" s="330" t="s">
        <v>697</v>
      </c>
      <c r="M64" s="330" t="s">
        <v>774</v>
      </c>
      <c r="N64" s="331"/>
      <c r="O64" s="331"/>
      <c r="P64" s="513"/>
      <c r="Q64" s="513"/>
      <c r="R64" s="333" t="str">
        <f t="shared" si="1"/>
        <v>----</v>
      </c>
      <c r="S64" s="333" t="str">
        <f t="shared" si="1"/>
        <v>----</v>
      </c>
      <c r="U64" s="619"/>
      <c r="V64" s="330">
        <v>21050</v>
      </c>
      <c r="W64" s="330" t="s">
        <v>698</v>
      </c>
      <c r="X64" s="330" t="s">
        <v>774</v>
      </c>
      <c r="Y64" s="515"/>
      <c r="Z64" s="515"/>
      <c r="AA64" s="516"/>
      <c r="AB64" s="516"/>
      <c r="AC64" s="333" t="str">
        <f t="shared" si="2"/>
        <v>----</v>
      </c>
      <c r="AD64" s="333" t="str">
        <f t="shared" si="2"/>
        <v>----</v>
      </c>
      <c r="AF64" s="619"/>
      <c r="AG64" s="330">
        <v>23024</v>
      </c>
      <c r="AH64" s="330" t="s">
        <v>699</v>
      </c>
      <c r="AI64" s="330" t="s">
        <v>774</v>
      </c>
      <c r="AJ64" s="515"/>
      <c r="AK64" s="515"/>
      <c r="AL64" s="516"/>
      <c r="AM64" s="516"/>
      <c r="AN64" s="333" t="str">
        <f t="shared" si="3"/>
        <v>----</v>
      </c>
      <c r="AO64" s="333" t="str">
        <f t="shared" si="3"/>
        <v>----</v>
      </c>
    </row>
    <row r="65" spans="10:41" s="1" customFormat="1" ht="30" customHeight="1">
      <c r="J65" s="619"/>
      <c r="K65" s="330">
        <v>20732</v>
      </c>
      <c r="L65" s="330" t="s">
        <v>477</v>
      </c>
      <c r="M65" s="330" t="s">
        <v>774</v>
      </c>
      <c r="N65" s="331"/>
      <c r="O65" s="331"/>
      <c r="P65" s="513"/>
      <c r="Q65" s="513"/>
      <c r="R65" s="333" t="str">
        <f t="shared" si="1"/>
        <v>----</v>
      </c>
      <c r="S65" s="333" t="str">
        <f t="shared" si="1"/>
        <v>----</v>
      </c>
      <c r="U65" s="619"/>
      <c r="V65" s="330">
        <v>21051</v>
      </c>
      <c r="W65" s="330" t="s">
        <v>460</v>
      </c>
      <c r="X65" s="330" t="s">
        <v>774</v>
      </c>
      <c r="Y65" s="515"/>
      <c r="Z65" s="515"/>
      <c r="AA65" s="516"/>
      <c r="AB65" s="516"/>
      <c r="AC65" s="333" t="str">
        <f t="shared" si="2"/>
        <v>----</v>
      </c>
      <c r="AD65" s="333" t="str">
        <f t="shared" si="2"/>
        <v>----</v>
      </c>
      <c r="AF65" s="619"/>
      <c r="AG65" s="330">
        <v>23025</v>
      </c>
      <c r="AH65" s="330" t="s">
        <v>700</v>
      </c>
      <c r="AI65" s="330" t="s">
        <v>774</v>
      </c>
      <c r="AJ65" s="515"/>
      <c r="AK65" s="515"/>
      <c r="AL65" s="516"/>
      <c r="AM65" s="516"/>
      <c r="AN65" s="333" t="str">
        <f t="shared" si="3"/>
        <v>----</v>
      </c>
      <c r="AO65" s="333" t="str">
        <f t="shared" si="3"/>
        <v>----</v>
      </c>
    </row>
    <row r="66" spans="10:41" s="1" customFormat="1" ht="30" customHeight="1">
      <c r="J66" s="619"/>
      <c r="K66" s="330">
        <v>20733</v>
      </c>
      <c r="L66" s="330" t="s">
        <v>486</v>
      </c>
      <c r="M66" s="330" t="s">
        <v>774</v>
      </c>
      <c r="N66" s="331"/>
      <c r="O66" s="331"/>
      <c r="P66" s="513"/>
      <c r="Q66" s="513"/>
      <c r="R66" s="333" t="str">
        <f t="shared" si="1"/>
        <v>----</v>
      </c>
      <c r="S66" s="333" t="str">
        <f t="shared" si="1"/>
        <v>----</v>
      </c>
      <c r="U66" s="619"/>
      <c r="V66" s="330">
        <v>21052</v>
      </c>
      <c r="W66" s="330" t="s">
        <v>469</v>
      </c>
      <c r="X66" s="330" t="s">
        <v>774</v>
      </c>
      <c r="Y66" s="515"/>
      <c r="Z66" s="515"/>
      <c r="AA66" s="516"/>
      <c r="AB66" s="516"/>
      <c r="AC66" s="333" t="str">
        <f t="shared" si="2"/>
        <v>----</v>
      </c>
      <c r="AD66" s="333" t="str">
        <f t="shared" si="2"/>
        <v>----</v>
      </c>
      <c r="AF66" s="619"/>
      <c r="AG66" s="330">
        <v>23026</v>
      </c>
      <c r="AH66" s="330" t="s">
        <v>701</v>
      </c>
      <c r="AI66" s="330" t="s">
        <v>774</v>
      </c>
      <c r="AJ66" s="515"/>
      <c r="AK66" s="515"/>
      <c r="AL66" s="516"/>
      <c r="AM66" s="516"/>
      <c r="AN66" s="333" t="str">
        <f t="shared" si="3"/>
        <v>----</v>
      </c>
      <c r="AO66" s="333" t="str">
        <f t="shared" si="3"/>
        <v>----</v>
      </c>
    </row>
    <row r="67" spans="10:41" s="1" customFormat="1" ht="30" customHeight="1">
      <c r="J67" s="619"/>
      <c r="K67" s="330">
        <v>20734</v>
      </c>
      <c r="L67" s="330" t="s">
        <v>702</v>
      </c>
      <c r="M67" s="330" t="s">
        <v>774</v>
      </c>
      <c r="N67" s="331"/>
      <c r="O67" s="331"/>
      <c r="P67" s="513"/>
      <c r="Q67" s="513"/>
      <c r="R67" s="333" t="str">
        <f t="shared" si="1"/>
        <v>----</v>
      </c>
      <c r="S67" s="333" t="str">
        <f t="shared" si="1"/>
        <v>----</v>
      </c>
      <c r="U67" s="619"/>
      <c r="V67" s="330">
        <v>21053</v>
      </c>
      <c r="W67" s="330" t="s">
        <v>478</v>
      </c>
      <c r="X67" s="330" t="s">
        <v>774</v>
      </c>
      <c r="Y67" s="515"/>
      <c r="Z67" s="515"/>
      <c r="AA67" s="516"/>
      <c r="AB67" s="516"/>
      <c r="AC67" s="333" t="str">
        <f t="shared" si="2"/>
        <v>----</v>
      </c>
      <c r="AD67" s="333" t="str">
        <f t="shared" si="2"/>
        <v>----</v>
      </c>
    </row>
    <row r="68" spans="10:41" s="1" customFormat="1" ht="30" customHeight="1">
      <c r="J68" s="619"/>
      <c r="K68" s="330">
        <v>20735</v>
      </c>
      <c r="L68" s="330" t="s">
        <v>557</v>
      </c>
      <c r="M68" s="330" t="s">
        <v>774</v>
      </c>
      <c r="N68" s="331"/>
      <c r="O68" s="331"/>
      <c r="P68" s="513"/>
      <c r="Q68" s="513"/>
      <c r="R68" s="333" t="str">
        <f t="shared" si="1"/>
        <v>----</v>
      </c>
      <c r="S68" s="333" t="str">
        <f t="shared" si="1"/>
        <v>----</v>
      </c>
      <c r="U68" s="619"/>
      <c r="V68" s="330">
        <v>21054</v>
      </c>
      <c r="W68" s="330" t="s">
        <v>487</v>
      </c>
      <c r="X68" s="330" t="s">
        <v>774</v>
      </c>
      <c r="Y68" s="515"/>
      <c r="Z68" s="515"/>
      <c r="AA68" s="516"/>
      <c r="AB68" s="516"/>
      <c r="AC68" s="333" t="str">
        <f t="shared" si="2"/>
        <v>----</v>
      </c>
      <c r="AD68" s="333" t="str">
        <f t="shared" si="2"/>
        <v>----</v>
      </c>
    </row>
    <row r="69" spans="10:41" s="1" customFormat="1" ht="30" customHeight="1">
      <c r="J69" s="619"/>
      <c r="K69" s="330">
        <v>20736</v>
      </c>
      <c r="L69" s="330" t="s">
        <v>563</v>
      </c>
      <c r="M69" s="330" t="s">
        <v>774</v>
      </c>
      <c r="N69" s="331"/>
      <c r="O69" s="331"/>
      <c r="P69" s="513"/>
      <c r="Q69" s="513"/>
      <c r="R69" s="333" t="str">
        <f t="shared" si="1"/>
        <v>----</v>
      </c>
      <c r="S69" s="333" t="str">
        <f t="shared" si="1"/>
        <v>----</v>
      </c>
      <c r="U69" s="619"/>
      <c r="V69" s="330">
        <v>21056</v>
      </c>
      <c r="W69" s="330" t="s">
        <v>703</v>
      </c>
      <c r="X69" s="330" t="s">
        <v>774</v>
      </c>
      <c r="Y69" s="515"/>
      <c r="Z69" s="515"/>
      <c r="AA69" s="516"/>
      <c r="AB69" s="516"/>
      <c r="AC69" s="333" t="str">
        <f t="shared" si="2"/>
        <v>----</v>
      </c>
      <c r="AD69" s="333" t="str">
        <f t="shared" si="2"/>
        <v>----</v>
      </c>
    </row>
    <row r="70" spans="10:41" s="1" customFormat="1" ht="30" customHeight="1">
      <c r="J70" s="619"/>
      <c r="K70" s="330">
        <v>20737</v>
      </c>
      <c r="L70" s="330" t="s">
        <v>587</v>
      </c>
      <c r="M70" s="330" t="s">
        <v>774</v>
      </c>
      <c r="N70" s="331"/>
      <c r="O70" s="331"/>
      <c r="P70" s="513"/>
      <c r="Q70" s="513"/>
      <c r="R70" s="333" t="str">
        <f t="shared" ref="R70:S84" si="8">+IF(COUNTA(N70)=0,"----",IF(COUNTA(P70)=0,"Sen Meta",IF(N70&gt;=P70,"SI","NON")))</f>
        <v>----</v>
      </c>
      <c r="S70" s="333" t="str">
        <f t="shared" si="8"/>
        <v>----</v>
      </c>
      <c r="U70" s="619"/>
      <c r="V70" s="330">
        <v>21059</v>
      </c>
      <c r="W70" s="330" t="s">
        <v>704</v>
      </c>
      <c r="X70" s="330" t="s">
        <v>774</v>
      </c>
      <c r="Y70" s="515"/>
      <c r="Z70" s="515"/>
      <c r="AA70" s="516"/>
      <c r="AB70" s="516"/>
      <c r="AC70" s="333" t="str">
        <f t="shared" ref="AC70:AD133" si="9">+IF(COUNTA(Y70)=0,"----",IF(COUNTA(AA70)=0,"Sen Meta",IF(Y70&gt;=AA70,"SI","NON")))</f>
        <v>----</v>
      </c>
      <c r="AD70" s="333" t="str">
        <f t="shared" si="9"/>
        <v>----</v>
      </c>
    </row>
    <row r="71" spans="10:41" s="1" customFormat="1" ht="30" customHeight="1">
      <c r="J71" s="619"/>
      <c r="K71" s="330">
        <v>20738</v>
      </c>
      <c r="L71" s="330" t="s">
        <v>591</v>
      </c>
      <c r="M71" s="330" t="s">
        <v>774</v>
      </c>
      <c r="N71" s="331"/>
      <c r="O71" s="331"/>
      <c r="P71" s="513"/>
      <c r="Q71" s="513"/>
      <c r="R71" s="333" t="str">
        <f t="shared" si="8"/>
        <v>----</v>
      </c>
      <c r="S71" s="333" t="str">
        <f t="shared" si="8"/>
        <v>----</v>
      </c>
      <c r="U71" s="619"/>
      <c r="V71" s="330">
        <v>21060</v>
      </c>
      <c r="W71" s="330" t="s">
        <v>705</v>
      </c>
      <c r="X71" s="330" t="s">
        <v>774</v>
      </c>
      <c r="Y71" s="515"/>
      <c r="Z71" s="515"/>
      <c r="AA71" s="516"/>
      <c r="AB71" s="516"/>
      <c r="AC71" s="333" t="str">
        <f t="shared" si="9"/>
        <v>----</v>
      </c>
      <c r="AD71" s="333" t="str">
        <f t="shared" si="9"/>
        <v>----</v>
      </c>
    </row>
    <row r="72" spans="10:41" s="1" customFormat="1" ht="30" customHeight="1">
      <c r="J72" s="619"/>
      <c r="K72" s="330">
        <v>20739</v>
      </c>
      <c r="L72" s="330" t="s">
        <v>615</v>
      </c>
      <c r="M72" s="330" t="s">
        <v>774</v>
      </c>
      <c r="N72" s="331"/>
      <c r="O72" s="331"/>
      <c r="P72" s="513"/>
      <c r="Q72" s="513"/>
      <c r="R72" s="333" t="str">
        <f t="shared" si="8"/>
        <v>----</v>
      </c>
      <c r="S72" s="333" t="str">
        <f t="shared" si="8"/>
        <v>----</v>
      </c>
      <c r="U72" s="619"/>
      <c r="V72" s="330">
        <v>21061</v>
      </c>
      <c r="W72" s="330" t="s">
        <v>508</v>
      </c>
      <c r="X72" s="330" t="s">
        <v>774</v>
      </c>
      <c r="Y72" s="515"/>
      <c r="Z72" s="515"/>
      <c r="AA72" s="516"/>
      <c r="AB72" s="516"/>
      <c r="AC72" s="333" t="str">
        <f t="shared" si="9"/>
        <v>----</v>
      </c>
      <c r="AD72" s="333" t="str">
        <f t="shared" si="9"/>
        <v>----</v>
      </c>
    </row>
    <row r="73" spans="10:41" s="1" customFormat="1" ht="30" customHeight="1">
      <c r="J73" s="619"/>
      <c r="K73" s="330">
        <v>20740</v>
      </c>
      <c r="L73" s="330" t="s">
        <v>507</v>
      </c>
      <c r="M73" s="330" t="s">
        <v>774</v>
      </c>
      <c r="N73" s="331"/>
      <c r="O73" s="331"/>
      <c r="P73" s="513"/>
      <c r="Q73" s="513"/>
      <c r="R73" s="333" t="str">
        <f t="shared" si="8"/>
        <v>----</v>
      </c>
      <c r="S73" s="333" t="str">
        <f t="shared" si="8"/>
        <v>----</v>
      </c>
      <c r="U73" s="619"/>
      <c r="V73" s="330">
        <v>21062</v>
      </c>
      <c r="W73" s="330" t="s">
        <v>515</v>
      </c>
      <c r="X73" s="330" t="s">
        <v>774</v>
      </c>
      <c r="Y73" s="515"/>
      <c r="Z73" s="515"/>
      <c r="AA73" s="516"/>
      <c r="AB73" s="516"/>
      <c r="AC73" s="333" t="str">
        <f t="shared" si="9"/>
        <v>----</v>
      </c>
      <c r="AD73" s="333" t="str">
        <f t="shared" si="9"/>
        <v>----</v>
      </c>
    </row>
    <row r="74" spans="10:41" s="1" customFormat="1" ht="30" customHeight="1">
      <c r="J74" s="619"/>
      <c r="K74" s="330">
        <v>20741</v>
      </c>
      <c r="L74" s="330" t="s">
        <v>539</v>
      </c>
      <c r="M74" s="330" t="s">
        <v>774</v>
      </c>
      <c r="N74" s="331"/>
      <c r="O74" s="331"/>
      <c r="P74" s="513"/>
      <c r="Q74" s="513"/>
      <c r="R74" s="333" t="str">
        <f t="shared" si="8"/>
        <v>----</v>
      </c>
      <c r="S74" s="333" t="str">
        <f t="shared" si="8"/>
        <v>----</v>
      </c>
      <c r="U74" s="619"/>
      <c r="V74" s="330">
        <v>21063</v>
      </c>
      <c r="W74" s="330" t="s">
        <v>522</v>
      </c>
      <c r="X74" s="330" t="s">
        <v>774</v>
      </c>
      <c r="Y74" s="515"/>
      <c r="Z74" s="515"/>
      <c r="AA74" s="516"/>
      <c r="AB74" s="516"/>
      <c r="AC74" s="333" t="str">
        <f t="shared" si="9"/>
        <v>----</v>
      </c>
      <c r="AD74" s="333" t="str">
        <f t="shared" si="9"/>
        <v>----</v>
      </c>
    </row>
    <row r="75" spans="10:41" s="1" customFormat="1" ht="30" customHeight="1">
      <c r="J75" s="619"/>
      <c r="K75" s="330">
        <v>20742</v>
      </c>
      <c r="L75" s="330" t="s">
        <v>545</v>
      </c>
      <c r="M75" s="330" t="s">
        <v>774</v>
      </c>
      <c r="N75" s="331"/>
      <c r="O75" s="331"/>
      <c r="P75" s="513"/>
      <c r="Q75" s="513"/>
      <c r="R75" s="333" t="str">
        <f t="shared" si="8"/>
        <v>----</v>
      </c>
      <c r="S75" s="333" t="str">
        <f t="shared" si="8"/>
        <v>----</v>
      </c>
      <c r="U75" s="619"/>
      <c r="V75" s="330">
        <v>21065</v>
      </c>
      <c r="W75" s="330" t="s">
        <v>528</v>
      </c>
      <c r="X75" s="330" t="s">
        <v>774</v>
      </c>
      <c r="Y75" s="515"/>
      <c r="Z75" s="515"/>
      <c r="AA75" s="516"/>
      <c r="AB75" s="516"/>
      <c r="AC75" s="333" t="str">
        <f t="shared" si="9"/>
        <v>----</v>
      </c>
      <c r="AD75" s="333" t="str">
        <f t="shared" si="9"/>
        <v>----</v>
      </c>
    </row>
    <row r="76" spans="10:41" s="1" customFormat="1" ht="30" customHeight="1">
      <c r="J76" s="619"/>
      <c r="K76" s="330">
        <v>20743</v>
      </c>
      <c r="L76" s="330" t="s">
        <v>706</v>
      </c>
      <c r="M76" s="330" t="s">
        <v>774</v>
      </c>
      <c r="N76" s="331"/>
      <c r="O76" s="331"/>
      <c r="P76" s="513"/>
      <c r="Q76" s="513"/>
      <c r="R76" s="333" t="str">
        <f t="shared" si="8"/>
        <v>----</v>
      </c>
      <c r="S76" s="333" t="str">
        <f t="shared" si="8"/>
        <v>----</v>
      </c>
      <c r="U76" s="619"/>
      <c r="V76" s="330">
        <v>21066</v>
      </c>
      <c r="W76" s="330" t="s">
        <v>707</v>
      </c>
      <c r="X76" s="330" t="s">
        <v>774</v>
      </c>
      <c r="Y76" s="515"/>
      <c r="Z76" s="515"/>
      <c r="AA76" s="516"/>
      <c r="AB76" s="516"/>
      <c r="AC76" s="333" t="str">
        <f t="shared" si="9"/>
        <v>----</v>
      </c>
      <c r="AD76" s="333" t="str">
        <f t="shared" si="9"/>
        <v>----</v>
      </c>
    </row>
    <row r="77" spans="10:41" s="1" customFormat="1" ht="30" customHeight="1">
      <c r="J77" s="619"/>
      <c r="K77" s="330">
        <v>20744</v>
      </c>
      <c r="L77" s="330" t="s">
        <v>468</v>
      </c>
      <c r="M77" s="330" t="s">
        <v>774</v>
      </c>
      <c r="N77" s="331"/>
      <c r="O77" s="331"/>
      <c r="P77" s="513"/>
      <c r="Q77" s="513"/>
      <c r="R77" s="333" t="str">
        <f t="shared" si="8"/>
        <v>----</v>
      </c>
      <c r="S77" s="333" t="str">
        <f t="shared" si="8"/>
        <v>----</v>
      </c>
      <c r="U77" s="619"/>
      <c r="V77" s="330">
        <v>21069</v>
      </c>
      <c r="W77" s="330" t="s">
        <v>708</v>
      </c>
      <c r="X77" s="330" t="s">
        <v>774</v>
      </c>
      <c r="Y77" s="515"/>
      <c r="Z77" s="515"/>
      <c r="AA77" s="516"/>
      <c r="AB77" s="516"/>
      <c r="AC77" s="333" t="str">
        <f t="shared" si="9"/>
        <v>----</v>
      </c>
      <c r="AD77" s="333" t="str">
        <f t="shared" si="9"/>
        <v>----</v>
      </c>
    </row>
    <row r="78" spans="10:41" s="1" customFormat="1" ht="30" customHeight="1">
      <c r="J78" s="619"/>
      <c r="K78" s="330">
        <v>20745</v>
      </c>
      <c r="L78" s="330" t="s">
        <v>709</v>
      </c>
      <c r="M78" s="330" t="s">
        <v>774</v>
      </c>
      <c r="N78" s="331"/>
      <c r="O78" s="331"/>
      <c r="P78" s="513"/>
      <c r="Q78" s="513"/>
      <c r="R78" s="333" t="str">
        <f t="shared" si="8"/>
        <v>----</v>
      </c>
      <c r="S78" s="333" t="str">
        <f t="shared" si="8"/>
        <v>----</v>
      </c>
      <c r="U78" s="619"/>
      <c r="V78" s="330">
        <v>21070</v>
      </c>
      <c r="W78" s="330" t="s">
        <v>546</v>
      </c>
      <c r="X78" s="330" t="s">
        <v>774</v>
      </c>
      <c r="Y78" s="515"/>
      <c r="Z78" s="515"/>
      <c r="AA78" s="516"/>
      <c r="AB78" s="516"/>
      <c r="AC78" s="333" t="str">
        <f t="shared" si="9"/>
        <v>----</v>
      </c>
      <c r="AD78" s="333" t="str">
        <f t="shared" si="9"/>
        <v>----</v>
      </c>
    </row>
    <row r="79" spans="10:41" s="1" customFormat="1" ht="30" customHeight="1">
      <c r="J79" s="619"/>
      <c r="K79" s="330">
        <v>20746</v>
      </c>
      <c r="L79" s="330" t="s">
        <v>514</v>
      </c>
      <c r="M79" s="330" t="s">
        <v>774</v>
      </c>
      <c r="N79" s="331"/>
      <c r="O79" s="331"/>
      <c r="P79" s="513"/>
      <c r="Q79" s="513"/>
      <c r="R79" s="333" t="str">
        <f t="shared" si="8"/>
        <v>----</v>
      </c>
      <c r="S79" s="333" t="str">
        <f t="shared" si="8"/>
        <v>----</v>
      </c>
      <c r="U79" s="619"/>
      <c r="V79" s="330">
        <v>21071</v>
      </c>
      <c r="W79" s="330" t="s">
        <v>552</v>
      </c>
      <c r="X79" s="330" t="s">
        <v>774</v>
      </c>
      <c r="Y79" s="515"/>
      <c r="Z79" s="515"/>
      <c r="AA79" s="516"/>
      <c r="AB79" s="516"/>
      <c r="AC79" s="333" t="str">
        <f t="shared" si="9"/>
        <v>----</v>
      </c>
      <c r="AD79" s="333" t="str">
        <f t="shared" si="9"/>
        <v>----</v>
      </c>
    </row>
    <row r="80" spans="10:41" s="1" customFormat="1" ht="30" customHeight="1">
      <c r="J80" s="619"/>
      <c r="K80" s="330">
        <v>20747</v>
      </c>
      <c r="L80" s="330" t="s">
        <v>710</v>
      </c>
      <c r="M80" s="330" t="s">
        <v>774</v>
      </c>
      <c r="N80" s="331"/>
      <c r="O80" s="331"/>
      <c r="P80" s="513"/>
      <c r="Q80" s="513"/>
      <c r="R80" s="333" t="str">
        <f t="shared" si="8"/>
        <v>----</v>
      </c>
      <c r="S80" s="333" t="str">
        <f t="shared" si="8"/>
        <v>----</v>
      </c>
      <c r="U80" s="619"/>
      <c r="V80" s="330">
        <v>21073</v>
      </c>
      <c r="W80" s="330" t="s">
        <v>711</v>
      </c>
      <c r="X80" s="330" t="s">
        <v>774</v>
      </c>
      <c r="Y80" s="515"/>
      <c r="Z80" s="515"/>
      <c r="AA80" s="516"/>
      <c r="AB80" s="516"/>
      <c r="AC80" s="333" t="str">
        <f t="shared" si="9"/>
        <v>----</v>
      </c>
      <c r="AD80" s="333" t="str">
        <f t="shared" si="9"/>
        <v>----</v>
      </c>
    </row>
    <row r="81" spans="10:30" s="1" customFormat="1" ht="30" customHeight="1">
      <c r="J81" s="619"/>
      <c r="K81" s="330">
        <v>20748</v>
      </c>
      <c r="L81" s="330" t="s">
        <v>712</v>
      </c>
      <c r="M81" s="330" t="s">
        <v>774</v>
      </c>
      <c r="N81" s="331"/>
      <c r="O81" s="331"/>
      <c r="P81" s="513"/>
      <c r="Q81" s="513"/>
      <c r="R81" s="333" t="str">
        <f t="shared" si="8"/>
        <v>----</v>
      </c>
      <c r="S81" s="333" t="str">
        <f t="shared" si="8"/>
        <v>----</v>
      </c>
      <c r="U81" s="619"/>
      <c r="V81" s="330">
        <v>21076</v>
      </c>
      <c r="W81" s="330" t="s">
        <v>564</v>
      </c>
      <c r="X81" s="330" t="s">
        <v>774</v>
      </c>
      <c r="Y81" s="515"/>
      <c r="Z81" s="515"/>
      <c r="AA81" s="516"/>
      <c r="AB81" s="516"/>
      <c r="AC81" s="333" t="str">
        <f t="shared" si="9"/>
        <v>----</v>
      </c>
      <c r="AD81" s="333" t="str">
        <f t="shared" si="9"/>
        <v>----</v>
      </c>
    </row>
    <row r="82" spans="10:30" s="1" customFormat="1" ht="30" customHeight="1">
      <c r="J82" s="619"/>
      <c r="K82" s="330">
        <v>20749</v>
      </c>
      <c r="L82" s="330" t="s">
        <v>533</v>
      </c>
      <c r="M82" s="330" t="s">
        <v>774</v>
      </c>
      <c r="N82" s="331"/>
      <c r="O82" s="331"/>
      <c r="P82" s="513"/>
      <c r="Q82" s="513"/>
      <c r="R82" s="333" t="str">
        <f t="shared" si="8"/>
        <v>----</v>
      </c>
      <c r="S82" s="333" t="str">
        <f t="shared" si="8"/>
        <v>----</v>
      </c>
      <c r="U82" s="619"/>
      <c r="V82" s="330">
        <v>21077</v>
      </c>
      <c r="W82" s="330" t="s">
        <v>570</v>
      </c>
      <c r="X82" s="330" t="s">
        <v>774</v>
      </c>
      <c r="Y82" s="515"/>
      <c r="Z82" s="515"/>
      <c r="AA82" s="516"/>
      <c r="AB82" s="516"/>
      <c r="AC82" s="333" t="str">
        <f t="shared" si="9"/>
        <v>----</v>
      </c>
      <c r="AD82" s="333" t="str">
        <f t="shared" si="9"/>
        <v>----</v>
      </c>
    </row>
    <row r="83" spans="10:30" s="1" customFormat="1" ht="30" customHeight="1">
      <c r="J83" s="619"/>
      <c r="K83" s="330">
        <v>20750</v>
      </c>
      <c r="L83" s="330" t="s">
        <v>713</v>
      </c>
      <c r="M83" s="330" t="s">
        <v>774</v>
      </c>
      <c r="N83" s="331"/>
      <c r="O83" s="331"/>
      <c r="P83" s="513"/>
      <c r="Q83" s="513"/>
      <c r="R83" s="333" t="str">
        <f t="shared" si="8"/>
        <v>----</v>
      </c>
      <c r="S83" s="333" t="str">
        <f t="shared" si="8"/>
        <v>----</v>
      </c>
      <c r="U83" s="619"/>
      <c r="V83" s="330">
        <v>21079</v>
      </c>
      <c r="W83" s="330" t="s">
        <v>714</v>
      </c>
      <c r="X83" s="330" t="s">
        <v>774</v>
      </c>
      <c r="Y83" s="515"/>
      <c r="Z83" s="515"/>
      <c r="AA83" s="516"/>
      <c r="AB83" s="516"/>
      <c r="AC83" s="333" t="str">
        <f t="shared" si="9"/>
        <v>----</v>
      </c>
      <c r="AD83" s="333" t="str">
        <f t="shared" si="9"/>
        <v>----</v>
      </c>
    </row>
    <row r="84" spans="10:30" s="1" customFormat="1" ht="30" customHeight="1">
      <c r="J84" s="619"/>
      <c r="K84" s="330">
        <v>20751</v>
      </c>
      <c r="L84" s="330" t="s">
        <v>715</v>
      </c>
      <c r="M84" s="330" t="s">
        <v>774</v>
      </c>
      <c r="N84" s="331"/>
      <c r="O84" s="331"/>
      <c r="P84" s="513"/>
      <c r="Q84" s="513"/>
      <c r="R84" s="333" t="str">
        <f t="shared" si="8"/>
        <v>----</v>
      </c>
      <c r="S84" s="333" t="str">
        <f t="shared" si="8"/>
        <v>----</v>
      </c>
      <c r="U84" s="619"/>
      <c r="V84" s="330">
        <v>21082</v>
      </c>
      <c r="W84" s="330" t="s">
        <v>716</v>
      </c>
      <c r="X84" s="330" t="s">
        <v>774</v>
      </c>
      <c r="Y84" s="515"/>
      <c r="Z84" s="515"/>
      <c r="AA84" s="516"/>
      <c r="AB84" s="516"/>
      <c r="AC84" s="333" t="str">
        <f t="shared" si="9"/>
        <v>----</v>
      </c>
      <c r="AD84" s="333" t="str">
        <f t="shared" si="9"/>
        <v>----</v>
      </c>
    </row>
    <row r="85" spans="10:30" s="1" customFormat="1" ht="30" customHeight="1">
      <c r="J85" s="2"/>
      <c r="K85" s="2"/>
      <c r="M85" s="2"/>
      <c r="N85" s="2"/>
      <c r="O85" s="2"/>
      <c r="P85" s="514"/>
      <c r="Q85" s="514"/>
      <c r="R85" s="2"/>
      <c r="S85" s="2"/>
      <c r="U85" s="619"/>
      <c r="V85" s="330">
        <v>21083</v>
      </c>
      <c r="W85" s="330" t="s">
        <v>588</v>
      </c>
      <c r="X85" s="330" t="s">
        <v>774</v>
      </c>
      <c r="Y85" s="515"/>
      <c r="Z85" s="515"/>
      <c r="AA85" s="516"/>
      <c r="AB85" s="516"/>
      <c r="AC85" s="333" t="str">
        <f t="shared" si="9"/>
        <v>----</v>
      </c>
      <c r="AD85" s="333" t="str">
        <f t="shared" si="9"/>
        <v>----</v>
      </c>
    </row>
    <row r="86" spans="10:30" s="1" customFormat="1" ht="30" customHeight="1">
      <c r="J86" s="2"/>
      <c r="K86" s="2"/>
      <c r="M86" s="2"/>
      <c r="N86" s="2"/>
      <c r="O86" s="2"/>
      <c r="P86" s="514"/>
      <c r="Q86" s="514"/>
      <c r="R86" s="2"/>
      <c r="S86" s="2"/>
      <c r="U86" s="619"/>
      <c r="V86" s="330">
        <v>21084</v>
      </c>
      <c r="W86" s="330" t="s">
        <v>592</v>
      </c>
      <c r="X86" s="330" t="s">
        <v>774</v>
      </c>
      <c r="Y86" s="515"/>
      <c r="Z86" s="515"/>
      <c r="AA86" s="516"/>
      <c r="AB86" s="516"/>
      <c r="AC86" s="333" t="str">
        <f t="shared" si="9"/>
        <v>----</v>
      </c>
      <c r="AD86" s="333" t="str">
        <f t="shared" si="9"/>
        <v>----</v>
      </c>
    </row>
    <row r="87" spans="10:30" s="1" customFormat="1" ht="30" customHeight="1">
      <c r="J87" s="2"/>
      <c r="K87" s="2"/>
      <c r="M87" s="2"/>
      <c r="N87" s="2"/>
      <c r="O87" s="2"/>
      <c r="P87" s="514"/>
      <c r="Q87" s="514"/>
      <c r="R87" s="2"/>
      <c r="S87" s="2"/>
      <c r="U87" s="619"/>
      <c r="V87" s="330">
        <v>21088</v>
      </c>
      <c r="W87" s="330" t="s">
        <v>717</v>
      </c>
      <c r="X87" s="330" t="s">
        <v>774</v>
      </c>
      <c r="Y87" s="515"/>
      <c r="Z87" s="515"/>
      <c r="AA87" s="516"/>
      <c r="AB87" s="516"/>
      <c r="AC87" s="333" t="str">
        <f t="shared" si="9"/>
        <v>----</v>
      </c>
      <c r="AD87" s="333" t="str">
        <f t="shared" si="9"/>
        <v>----</v>
      </c>
    </row>
    <row r="88" spans="10:30" s="1" customFormat="1" ht="30" customHeight="1">
      <c r="J88" s="2"/>
      <c r="K88" s="2"/>
      <c r="M88" s="2"/>
      <c r="N88" s="2"/>
      <c r="O88" s="2"/>
      <c r="P88" s="2"/>
      <c r="Q88" s="2"/>
      <c r="R88" s="2"/>
      <c r="S88" s="2"/>
      <c r="U88" s="619"/>
      <c r="V88" s="330">
        <v>21090</v>
      </c>
      <c r="W88" s="330" t="s">
        <v>718</v>
      </c>
      <c r="X88" s="330" t="s">
        <v>774</v>
      </c>
      <c r="Y88" s="515"/>
      <c r="Z88" s="515"/>
      <c r="AA88" s="516"/>
      <c r="AB88" s="516"/>
      <c r="AC88" s="333" t="str">
        <f t="shared" si="9"/>
        <v>----</v>
      </c>
      <c r="AD88" s="333" t="str">
        <f t="shared" si="9"/>
        <v>----</v>
      </c>
    </row>
    <row r="89" spans="10:30" s="1" customFormat="1" ht="30" customHeight="1">
      <c r="J89" s="2"/>
      <c r="K89" s="2"/>
      <c r="M89" s="2"/>
      <c r="N89" s="2"/>
      <c r="O89" s="2"/>
      <c r="P89" s="2"/>
      <c r="Q89" s="2"/>
      <c r="R89" s="2"/>
      <c r="S89" s="2"/>
      <c r="U89" s="619"/>
      <c r="V89" s="330">
        <v>21092</v>
      </c>
      <c r="W89" s="330" t="s">
        <v>600</v>
      </c>
      <c r="X89" s="330" t="s">
        <v>774</v>
      </c>
      <c r="Y89" s="515"/>
      <c r="Z89" s="515"/>
      <c r="AA89" s="516"/>
      <c r="AB89" s="516"/>
      <c r="AC89" s="333" t="str">
        <f t="shared" si="9"/>
        <v>----</v>
      </c>
      <c r="AD89" s="333" t="str">
        <f t="shared" si="9"/>
        <v>----</v>
      </c>
    </row>
    <row r="90" spans="10:30" s="1" customFormat="1" ht="30" customHeight="1">
      <c r="J90" s="2"/>
      <c r="K90" s="2"/>
      <c r="M90" s="2"/>
      <c r="N90" s="2"/>
      <c r="O90" s="2"/>
      <c r="P90" s="2"/>
      <c r="Q90" s="2"/>
      <c r="R90" s="2"/>
      <c r="S90" s="2"/>
      <c r="U90" s="619"/>
      <c r="V90" s="330">
        <v>21093</v>
      </c>
      <c r="W90" s="330" t="s">
        <v>719</v>
      </c>
      <c r="X90" s="330" t="s">
        <v>774</v>
      </c>
      <c r="Y90" s="515"/>
      <c r="Z90" s="515"/>
      <c r="AA90" s="516"/>
      <c r="AB90" s="516"/>
      <c r="AC90" s="333" t="str">
        <f t="shared" si="9"/>
        <v>----</v>
      </c>
      <c r="AD90" s="333" t="str">
        <f t="shared" si="9"/>
        <v>----</v>
      </c>
    </row>
    <row r="91" spans="10:30" s="1" customFormat="1" ht="30" customHeight="1">
      <c r="J91" s="2"/>
      <c r="K91" s="2"/>
      <c r="M91" s="2"/>
      <c r="N91" s="2"/>
      <c r="O91" s="2"/>
      <c r="P91" s="2"/>
      <c r="Q91" s="2"/>
      <c r="R91" s="2"/>
      <c r="S91" s="2"/>
      <c r="U91" s="619"/>
      <c r="V91" s="330">
        <v>21095</v>
      </c>
      <c r="W91" s="330" t="s">
        <v>608</v>
      </c>
      <c r="X91" s="330" t="s">
        <v>774</v>
      </c>
      <c r="Y91" s="515"/>
      <c r="Z91" s="515"/>
      <c r="AA91" s="516"/>
      <c r="AB91" s="516"/>
      <c r="AC91" s="333" t="str">
        <f t="shared" si="9"/>
        <v>----</v>
      </c>
      <c r="AD91" s="333" t="str">
        <f t="shared" si="9"/>
        <v>----</v>
      </c>
    </row>
    <row r="92" spans="10:30" s="1" customFormat="1" ht="30" customHeight="1">
      <c r="J92" s="2"/>
      <c r="K92" s="2"/>
      <c r="M92" s="2"/>
      <c r="N92" s="2"/>
      <c r="O92" s="2"/>
      <c r="P92" s="2"/>
      <c r="Q92" s="2"/>
      <c r="R92" s="2"/>
      <c r="S92" s="2"/>
      <c r="U92" s="619"/>
      <c r="V92" s="330">
        <v>21097</v>
      </c>
      <c r="W92" s="330" t="s">
        <v>720</v>
      </c>
      <c r="X92" s="330" t="s">
        <v>774</v>
      </c>
      <c r="Y92" s="515"/>
      <c r="Z92" s="515"/>
      <c r="AA92" s="516"/>
      <c r="AB92" s="516"/>
      <c r="AC92" s="333" t="str">
        <f t="shared" si="9"/>
        <v>----</v>
      </c>
      <c r="AD92" s="333" t="str">
        <f t="shared" si="9"/>
        <v>----</v>
      </c>
    </row>
    <row r="93" spans="10:30" s="1" customFormat="1" ht="30" customHeight="1">
      <c r="J93" s="2"/>
      <c r="K93" s="2"/>
      <c r="M93" s="2"/>
      <c r="N93" s="2"/>
      <c r="O93" s="2"/>
      <c r="P93" s="2"/>
      <c r="Q93" s="2"/>
      <c r="R93" s="2"/>
      <c r="S93" s="2"/>
      <c r="U93" s="619"/>
      <c r="V93" s="330">
        <v>21103</v>
      </c>
      <c r="W93" s="330" t="s">
        <v>721</v>
      </c>
      <c r="X93" s="330" t="s">
        <v>774</v>
      </c>
      <c r="Y93" s="515"/>
      <c r="Z93" s="515"/>
      <c r="AA93" s="516"/>
      <c r="AB93" s="516"/>
      <c r="AC93" s="333" t="str">
        <f t="shared" si="9"/>
        <v>----</v>
      </c>
      <c r="AD93" s="333" t="str">
        <f t="shared" si="9"/>
        <v>----</v>
      </c>
    </row>
    <row r="94" spans="10:30" s="1" customFormat="1" ht="30" customHeight="1">
      <c r="J94" s="2"/>
      <c r="K94" s="2"/>
      <c r="M94" s="2"/>
      <c r="N94" s="2"/>
      <c r="O94" s="2"/>
      <c r="P94" s="2"/>
      <c r="Q94" s="2"/>
      <c r="R94" s="2"/>
      <c r="S94" s="2"/>
      <c r="U94" s="619"/>
      <c r="V94" s="330">
        <v>21105</v>
      </c>
      <c r="W94" s="330" t="s">
        <v>620</v>
      </c>
      <c r="X94" s="330" t="s">
        <v>774</v>
      </c>
      <c r="Y94" s="515"/>
      <c r="Z94" s="515"/>
      <c r="AA94" s="516"/>
      <c r="AB94" s="516"/>
      <c r="AC94" s="333" t="str">
        <f t="shared" si="9"/>
        <v>----</v>
      </c>
      <c r="AD94" s="333" t="str">
        <f t="shared" si="9"/>
        <v>----</v>
      </c>
    </row>
    <row r="95" spans="10:30" s="1" customFormat="1" ht="30" customHeight="1">
      <c r="J95" s="2"/>
      <c r="K95" s="2"/>
      <c r="M95" s="2"/>
      <c r="N95" s="2"/>
      <c r="O95" s="2"/>
      <c r="P95" s="2"/>
      <c r="Q95" s="2"/>
      <c r="R95" s="2"/>
      <c r="S95" s="2"/>
      <c r="U95" s="619"/>
      <c r="V95" s="330">
        <v>21107</v>
      </c>
      <c r="W95" s="330" t="s">
        <v>722</v>
      </c>
      <c r="X95" s="330" t="s">
        <v>774</v>
      </c>
      <c r="Y95" s="515"/>
      <c r="Z95" s="515"/>
      <c r="AA95" s="516"/>
      <c r="AB95" s="516"/>
      <c r="AC95" s="333" t="str">
        <f t="shared" si="9"/>
        <v>----</v>
      </c>
      <c r="AD95" s="333" t="str">
        <f t="shared" si="9"/>
        <v>----</v>
      </c>
    </row>
    <row r="96" spans="10:30" s="1" customFormat="1" ht="30" customHeight="1">
      <c r="J96" s="2"/>
      <c r="K96" s="2"/>
      <c r="M96" s="2"/>
      <c r="N96" s="2"/>
      <c r="O96" s="2"/>
      <c r="P96" s="2"/>
      <c r="Q96" s="2"/>
      <c r="R96" s="2"/>
      <c r="S96" s="2"/>
      <c r="U96" s="619"/>
      <c r="V96" s="330">
        <v>21109</v>
      </c>
      <c r="W96" s="330" t="s">
        <v>723</v>
      </c>
      <c r="X96" s="330" t="s">
        <v>774</v>
      </c>
      <c r="Y96" s="515"/>
      <c r="Z96" s="515"/>
      <c r="AA96" s="516"/>
      <c r="AB96" s="516"/>
      <c r="AC96" s="333" t="str">
        <f t="shared" si="9"/>
        <v>----</v>
      </c>
      <c r="AD96" s="333" t="str">
        <f t="shared" si="9"/>
        <v>----</v>
      </c>
    </row>
    <row r="97" spans="10:30" s="1" customFormat="1" ht="30" customHeight="1">
      <c r="J97" s="2"/>
      <c r="K97" s="2"/>
      <c r="M97" s="2"/>
      <c r="N97" s="2"/>
      <c r="O97" s="2"/>
      <c r="P97" s="2"/>
      <c r="Q97" s="2"/>
      <c r="R97" s="2"/>
      <c r="S97" s="2"/>
      <c r="U97" s="619"/>
      <c r="V97" s="330">
        <v>21112</v>
      </c>
      <c r="W97" s="330" t="s">
        <v>626</v>
      </c>
      <c r="X97" s="330" t="s">
        <v>774</v>
      </c>
      <c r="Y97" s="515"/>
      <c r="Z97" s="515"/>
      <c r="AA97" s="516"/>
      <c r="AB97" s="516"/>
      <c r="AC97" s="333" t="str">
        <f t="shared" si="9"/>
        <v>----</v>
      </c>
      <c r="AD97" s="333" t="str">
        <f t="shared" si="9"/>
        <v>----</v>
      </c>
    </row>
    <row r="98" spans="10:30" s="1" customFormat="1" ht="30" customHeight="1">
      <c r="J98" s="2"/>
      <c r="K98" s="2"/>
      <c r="M98" s="2"/>
      <c r="N98" s="2"/>
      <c r="O98" s="2"/>
      <c r="P98" s="2"/>
      <c r="Q98" s="2"/>
      <c r="R98" s="2"/>
      <c r="S98" s="2"/>
      <c r="U98" s="619"/>
      <c r="V98" s="330">
        <v>21114</v>
      </c>
      <c r="W98" s="330" t="s">
        <v>724</v>
      </c>
      <c r="X98" s="330" t="s">
        <v>774</v>
      </c>
      <c r="Y98" s="515"/>
      <c r="Z98" s="515"/>
      <c r="AA98" s="516"/>
      <c r="AB98" s="516"/>
      <c r="AC98" s="333" t="str">
        <f t="shared" si="9"/>
        <v>----</v>
      </c>
      <c r="AD98" s="333" t="str">
        <f t="shared" si="9"/>
        <v>----</v>
      </c>
    </row>
    <row r="99" spans="10:30" s="1" customFormat="1" ht="30" customHeight="1">
      <c r="J99" s="2"/>
      <c r="K99" s="2"/>
      <c r="M99" s="2"/>
      <c r="N99" s="2"/>
      <c r="O99" s="2"/>
      <c r="P99" s="2"/>
      <c r="Q99" s="2"/>
      <c r="R99" s="2"/>
      <c r="S99" s="2"/>
      <c r="U99" s="619"/>
      <c r="V99" s="330">
        <v>21118</v>
      </c>
      <c r="W99" s="330" t="s">
        <v>725</v>
      </c>
      <c r="X99" s="330" t="s">
        <v>774</v>
      </c>
      <c r="Y99" s="515"/>
      <c r="Z99" s="515"/>
      <c r="AA99" s="516"/>
      <c r="AB99" s="516"/>
      <c r="AC99" s="333" t="str">
        <f t="shared" si="9"/>
        <v>----</v>
      </c>
      <c r="AD99" s="333" t="str">
        <f t="shared" si="9"/>
        <v>----</v>
      </c>
    </row>
    <row r="100" spans="10:30" s="1" customFormat="1" ht="30" customHeight="1">
      <c r="J100" s="2"/>
      <c r="K100" s="2"/>
      <c r="M100" s="2"/>
      <c r="N100" s="2"/>
      <c r="O100" s="2"/>
      <c r="P100" s="2"/>
      <c r="Q100" s="2"/>
      <c r="R100" s="2"/>
      <c r="S100" s="2"/>
      <c r="U100" s="619"/>
      <c r="V100" s="330">
        <v>21124</v>
      </c>
      <c r="W100" s="330" t="s">
        <v>726</v>
      </c>
      <c r="X100" s="330" t="s">
        <v>774</v>
      </c>
      <c r="Y100" s="515"/>
      <c r="Z100" s="515"/>
      <c r="AA100" s="516"/>
      <c r="AB100" s="516"/>
      <c r="AC100" s="333" t="str">
        <f t="shared" si="9"/>
        <v>----</v>
      </c>
      <c r="AD100" s="333" t="str">
        <f t="shared" si="9"/>
        <v>----</v>
      </c>
    </row>
    <row r="101" spans="10:30" s="1" customFormat="1" ht="30" customHeight="1">
      <c r="J101" s="2"/>
      <c r="K101" s="2"/>
      <c r="M101" s="2"/>
      <c r="N101" s="2"/>
      <c r="O101" s="2"/>
      <c r="P101" s="2"/>
      <c r="Q101" s="2"/>
      <c r="R101" s="2"/>
      <c r="S101" s="2"/>
      <c r="U101" s="619"/>
      <c r="V101" s="330">
        <v>21126</v>
      </c>
      <c r="W101" s="330" t="s">
        <v>637</v>
      </c>
      <c r="X101" s="330" t="s">
        <v>774</v>
      </c>
      <c r="Y101" s="515"/>
      <c r="Z101" s="515"/>
      <c r="AA101" s="516"/>
      <c r="AB101" s="516"/>
      <c r="AC101" s="333" t="str">
        <f t="shared" si="9"/>
        <v>----</v>
      </c>
      <c r="AD101" s="333" t="str">
        <f t="shared" si="9"/>
        <v>----</v>
      </c>
    </row>
    <row r="102" spans="10:30" s="1" customFormat="1" ht="30" customHeight="1">
      <c r="J102" s="2"/>
      <c r="K102" s="2"/>
      <c r="M102" s="2"/>
      <c r="N102" s="2"/>
      <c r="O102" s="2"/>
      <c r="P102" s="2"/>
      <c r="Q102" s="2"/>
      <c r="R102" s="2"/>
      <c r="S102" s="2"/>
      <c r="U102" s="619"/>
      <c r="V102" s="330">
        <v>21128</v>
      </c>
      <c r="W102" s="330" t="s">
        <v>727</v>
      </c>
      <c r="X102" s="330" t="s">
        <v>774</v>
      </c>
      <c r="Y102" s="515"/>
      <c r="Z102" s="515"/>
      <c r="AA102" s="516"/>
      <c r="AB102" s="516"/>
      <c r="AC102" s="333" t="str">
        <f t="shared" si="9"/>
        <v>----</v>
      </c>
      <c r="AD102" s="333" t="str">
        <f t="shared" si="9"/>
        <v>----</v>
      </c>
    </row>
    <row r="103" spans="10:30" s="1" customFormat="1" ht="30" customHeight="1">
      <c r="U103" s="619"/>
      <c r="V103" s="330">
        <v>21130</v>
      </c>
      <c r="W103" s="330" t="s">
        <v>728</v>
      </c>
      <c r="X103" s="330" t="s">
        <v>774</v>
      </c>
      <c r="Y103" s="515"/>
      <c r="Z103" s="515"/>
      <c r="AA103" s="516"/>
      <c r="AB103" s="516"/>
      <c r="AC103" s="333" t="str">
        <f t="shared" si="9"/>
        <v>----</v>
      </c>
      <c r="AD103" s="333" t="str">
        <f t="shared" si="9"/>
        <v>----</v>
      </c>
    </row>
    <row r="104" spans="10:30" s="1" customFormat="1" ht="15" customHeight="1">
      <c r="U104" s="619"/>
      <c r="V104" s="330">
        <v>21133</v>
      </c>
      <c r="W104" s="330" t="s">
        <v>643</v>
      </c>
      <c r="X104" s="330" t="s">
        <v>774</v>
      </c>
      <c r="Y104" s="515"/>
      <c r="Z104" s="515"/>
      <c r="AA104" s="516"/>
      <c r="AB104" s="516"/>
      <c r="AC104" s="333" t="str">
        <f t="shared" si="9"/>
        <v>----</v>
      </c>
      <c r="AD104" s="333" t="str">
        <f t="shared" si="9"/>
        <v>----</v>
      </c>
    </row>
    <row r="105" spans="10:30" s="1" customFormat="1" ht="102">
      <c r="U105" s="619"/>
      <c r="V105" s="330">
        <v>21134</v>
      </c>
      <c r="W105" s="330" t="s">
        <v>646</v>
      </c>
      <c r="X105" s="330" t="s">
        <v>774</v>
      </c>
      <c r="Y105" s="515"/>
      <c r="Z105" s="515"/>
      <c r="AA105" s="516"/>
      <c r="AB105" s="516"/>
      <c r="AC105" s="333" t="str">
        <f t="shared" si="9"/>
        <v>----</v>
      </c>
      <c r="AD105" s="333" t="str">
        <f t="shared" si="9"/>
        <v>----</v>
      </c>
    </row>
    <row r="106" spans="10:30" s="1" customFormat="1" ht="30" customHeight="1">
      <c r="U106" s="619"/>
      <c r="V106" s="330">
        <v>21136</v>
      </c>
      <c r="W106" s="330" t="s">
        <v>729</v>
      </c>
      <c r="X106" s="330" t="s">
        <v>774</v>
      </c>
      <c r="Y106" s="515"/>
      <c r="Z106" s="515"/>
      <c r="AA106" s="516"/>
      <c r="AB106" s="516"/>
      <c r="AC106" s="333" t="str">
        <f t="shared" si="9"/>
        <v>----</v>
      </c>
      <c r="AD106" s="333" t="str">
        <f t="shared" si="9"/>
        <v>----</v>
      </c>
    </row>
    <row r="107" spans="10:30" s="1" customFormat="1" ht="30" customHeight="1">
      <c r="U107" s="619"/>
      <c r="V107" s="330">
        <v>21140</v>
      </c>
      <c r="W107" s="330" t="s">
        <v>730</v>
      </c>
      <c r="X107" s="330" t="s">
        <v>774</v>
      </c>
      <c r="Y107" s="515"/>
      <c r="Z107" s="515"/>
      <c r="AA107" s="516"/>
      <c r="AB107" s="516"/>
      <c r="AC107" s="333" t="str">
        <f t="shared" si="9"/>
        <v>----</v>
      </c>
      <c r="AD107" s="333" t="str">
        <f t="shared" si="9"/>
        <v>----</v>
      </c>
    </row>
    <row r="108" spans="10:30" s="1" customFormat="1" ht="30" customHeight="1">
      <c r="U108" s="619"/>
      <c r="V108" s="330">
        <v>21143</v>
      </c>
      <c r="W108" s="330" t="s">
        <v>731</v>
      </c>
      <c r="X108" s="330" t="s">
        <v>774</v>
      </c>
      <c r="Y108" s="515"/>
      <c r="Z108" s="515"/>
      <c r="AA108" s="516"/>
      <c r="AB108" s="516"/>
      <c r="AC108" s="333" t="str">
        <f t="shared" si="9"/>
        <v>----</v>
      </c>
      <c r="AD108" s="333" t="str">
        <f t="shared" si="9"/>
        <v>----</v>
      </c>
    </row>
    <row r="109" spans="10:30" s="1" customFormat="1" ht="30" customHeight="1">
      <c r="U109" s="619"/>
      <c r="V109" s="330">
        <v>21148</v>
      </c>
      <c r="W109" s="330" t="s">
        <v>732</v>
      </c>
      <c r="X109" s="330" t="s">
        <v>774</v>
      </c>
      <c r="Y109" s="515"/>
      <c r="Z109" s="515"/>
      <c r="AA109" s="516"/>
      <c r="AB109" s="516"/>
      <c r="AC109" s="333" t="str">
        <f t="shared" si="9"/>
        <v>----</v>
      </c>
      <c r="AD109" s="333" t="str">
        <f t="shared" si="9"/>
        <v>----</v>
      </c>
    </row>
    <row r="110" spans="10:30" s="1" customFormat="1" ht="30" customHeight="1">
      <c r="U110" s="619"/>
      <c r="V110" s="330">
        <v>21153</v>
      </c>
      <c r="W110" s="330" t="s">
        <v>733</v>
      </c>
      <c r="X110" s="330" t="s">
        <v>774</v>
      </c>
      <c r="Y110" s="515"/>
      <c r="Z110" s="515"/>
      <c r="AA110" s="516"/>
      <c r="AB110" s="516"/>
      <c r="AC110" s="333" t="str">
        <f t="shared" si="9"/>
        <v>----</v>
      </c>
      <c r="AD110" s="333" t="str">
        <f t="shared" si="9"/>
        <v>----</v>
      </c>
    </row>
    <row r="111" spans="10:30" s="1" customFormat="1" ht="30" customHeight="1">
      <c r="U111" s="619"/>
      <c r="V111" s="330">
        <v>21156</v>
      </c>
      <c r="W111" s="330" t="s">
        <v>734</v>
      </c>
      <c r="X111" s="330" t="s">
        <v>774</v>
      </c>
      <c r="Y111" s="515"/>
      <c r="Z111" s="515"/>
      <c r="AA111" s="516"/>
      <c r="AB111" s="516"/>
      <c r="AC111" s="333" t="str">
        <f t="shared" si="9"/>
        <v>----</v>
      </c>
      <c r="AD111" s="333" t="str">
        <f t="shared" si="9"/>
        <v>----</v>
      </c>
    </row>
    <row r="112" spans="10:30" s="1" customFormat="1" ht="30" customHeight="1">
      <c r="U112" s="619"/>
      <c r="V112" s="330">
        <v>21158</v>
      </c>
      <c r="W112" s="330" t="s">
        <v>661</v>
      </c>
      <c r="X112" s="330" t="s">
        <v>774</v>
      </c>
      <c r="Y112" s="515"/>
      <c r="Z112" s="515"/>
      <c r="AA112" s="516"/>
      <c r="AB112" s="516"/>
      <c r="AC112" s="333" t="str">
        <f t="shared" si="9"/>
        <v>----</v>
      </c>
      <c r="AD112" s="333" t="str">
        <f t="shared" si="9"/>
        <v>----</v>
      </c>
    </row>
    <row r="113" spans="21:30" s="1" customFormat="1" ht="30" customHeight="1">
      <c r="U113" s="619"/>
      <c r="V113" s="330">
        <v>21159</v>
      </c>
      <c r="W113" s="330" t="s">
        <v>664</v>
      </c>
      <c r="X113" s="330" t="s">
        <v>774</v>
      </c>
      <c r="Y113" s="515"/>
      <c r="Z113" s="515"/>
      <c r="AA113" s="516"/>
      <c r="AB113" s="516"/>
      <c r="AC113" s="333" t="str">
        <f t="shared" si="9"/>
        <v>----</v>
      </c>
      <c r="AD113" s="333" t="str">
        <f t="shared" si="9"/>
        <v>----</v>
      </c>
    </row>
    <row r="114" spans="21:30" s="1" customFormat="1" ht="30" customHeight="1">
      <c r="U114" s="619"/>
      <c r="V114" s="330">
        <v>21161</v>
      </c>
      <c r="W114" s="330" t="s">
        <v>735</v>
      </c>
      <c r="X114" s="330" t="s">
        <v>774</v>
      </c>
      <c r="Y114" s="515"/>
      <c r="Z114" s="515"/>
      <c r="AA114" s="516"/>
      <c r="AB114" s="516"/>
      <c r="AC114" s="333" t="str">
        <f t="shared" si="9"/>
        <v>----</v>
      </c>
      <c r="AD114" s="333" t="str">
        <f t="shared" si="9"/>
        <v>----</v>
      </c>
    </row>
    <row r="115" spans="21:30" s="1" customFormat="1" ht="30" customHeight="1">
      <c r="U115" s="619"/>
      <c r="V115" s="330">
        <v>21165</v>
      </c>
      <c r="W115" s="330" t="s">
        <v>736</v>
      </c>
      <c r="X115" s="330" t="s">
        <v>774</v>
      </c>
      <c r="Y115" s="515"/>
      <c r="Z115" s="515"/>
      <c r="AA115" s="516"/>
      <c r="AB115" s="516"/>
      <c r="AC115" s="333" t="str">
        <f t="shared" si="9"/>
        <v>----</v>
      </c>
      <c r="AD115" s="333" t="str">
        <f t="shared" si="9"/>
        <v>----</v>
      </c>
    </row>
    <row r="116" spans="21:30" s="1" customFormat="1" ht="30" customHeight="1">
      <c r="U116" s="619"/>
      <c r="V116" s="330">
        <v>21169</v>
      </c>
      <c r="W116" s="330" t="s">
        <v>737</v>
      </c>
      <c r="X116" s="330" t="s">
        <v>774</v>
      </c>
      <c r="Y116" s="515"/>
      <c r="Z116" s="515"/>
      <c r="AA116" s="516"/>
      <c r="AB116" s="516"/>
      <c r="AC116" s="333" t="str">
        <f t="shared" si="9"/>
        <v>----</v>
      </c>
      <c r="AD116" s="333" t="str">
        <f t="shared" si="9"/>
        <v>----</v>
      </c>
    </row>
    <row r="117" spans="21:30" s="1" customFormat="1" ht="30" customHeight="1">
      <c r="U117" s="619"/>
      <c r="V117" s="330">
        <v>21172</v>
      </c>
      <c r="W117" s="330" t="s">
        <v>738</v>
      </c>
      <c r="X117" s="330" t="s">
        <v>774</v>
      </c>
      <c r="Y117" s="515"/>
      <c r="Z117" s="515"/>
      <c r="AA117" s="516"/>
      <c r="AB117" s="516"/>
      <c r="AC117" s="333" t="str">
        <f t="shared" si="9"/>
        <v>----</v>
      </c>
      <c r="AD117" s="333" t="str">
        <f t="shared" si="9"/>
        <v>----</v>
      </c>
    </row>
    <row r="118" spans="21:30" s="1" customFormat="1" ht="30" customHeight="1">
      <c r="U118" s="619"/>
      <c r="V118" s="330">
        <v>21173</v>
      </c>
      <c r="W118" s="330" t="s">
        <v>676</v>
      </c>
      <c r="X118" s="330" t="s">
        <v>774</v>
      </c>
      <c r="Y118" s="515"/>
      <c r="Z118" s="515"/>
      <c r="AA118" s="516"/>
      <c r="AB118" s="516"/>
      <c r="AC118" s="333" t="str">
        <f t="shared" si="9"/>
        <v>----</v>
      </c>
      <c r="AD118" s="333" t="str">
        <f t="shared" si="9"/>
        <v>----</v>
      </c>
    </row>
    <row r="119" spans="21:30" s="1" customFormat="1" ht="30" customHeight="1">
      <c r="U119" s="619"/>
      <c r="V119" s="330">
        <v>21175</v>
      </c>
      <c r="W119" s="330" t="s">
        <v>739</v>
      </c>
      <c r="X119" s="330" t="s">
        <v>774</v>
      </c>
      <c r="Y119" s="515"/>
      <c r="Z119" s="515"/>
      <c r="AA119" s="516"/>
      <c r="AB119" s="516"/>
      <c r="AC119" s="333" t="str">
        <f t="shared" si="9"/>
        <v>----</v>
      </c>
      <c r="AD119" s="333" t="str">
        <f t="shared" si="9"/>
        <v>----</v>
      </c>
    </row>
    <row r="120" spans="21:30" s="1" customFormat="1" ht="30" customHeight="1">
      <c r="U120" s="619"/>
      <c r="V120" s="330">
        <v>21177</v>
      </c>
      <c r="W120" s="330" t="s">
        <v>740</v>
      </c>
      <c r="X120" s="330" t="s">
        <v>774</v>
      </c>
      <c r="Y120" s="515"/>
      <c r="Z120" s="515"/>
      <c r="AA120" s="516"/>
      <c r="AB120" s="516"/>
      <c r="AC120" s="333" t="str">
        <f t="shared" si="9"/>
        <v>----</v>
      </c>
      <c r="AD120" s="333" t="str">
        <f t="shared" si="9"/>
        <v>----</v>
      </c>
    </row>
    <row r="121" spans="21:30" s="1" customFormat="1" ht="30" customHeight="1">
      <c r="U121" s="619"/>
      <c r="V121" s="330">
        <v>21180</v>
      </c>
      <c r="W121" s="330" t="s">
        <v>679</v>
      </c>
      <c r="X121" s="330" t="s">
        <v>774</v>
      </c>
      <c r="Y121" s="515"/>
      <c r="Z121" s="515"/>
      <c r="AA121" s="516"/>
      <c r="AB121" s="516"/>
      <c r="AC121" s="333" t="str">
        <f t="shared" si="9"/>
        <v>----</v>
      </c>
      <c r="AD121" s="333" t="str">
        <f t="shared" si="9"/>
        <v>----</v>
      </c>
    </row>
    <row r="122" spans="21:30" s="1" customFormat="1" ht="30" customHeight="1">
      <c r="U122" s="619"/>
      <c r="V122" s="330">
        <v>21184</v>
      </c>
      <c r="W122" s="330" t="s">
        <v>741</v>
      </c>
      <c r="X122" s="330" t="s">
        <v>774</v>
      </c>
      <c r="Y122" s="515"/>
      <c r="Z122" s="515"/>
      <c r="AA122" s="516"/>
      <c r="AB122" s="516"/>
      <c r="AC122" s="333" t="str">
        <f t="shared" si="9"/>
        <v>----</v>
      </c>
      <c r="AD122" s="333" t="str">
        <f t="shared" si="9"/>
        <v>----</v>
      </c>
    </row>
    <row r="123" spans="21:30" s="1" customFormat="1" ht="30" customHeight="1">
      <c r="U123" s="619"/>
      <c r="V123" s="330">
        <v>21186</v>
      </c>
      <c r="W123" s="330" t="s">
        <v>742</v>
      </c>
      <c r="X123" s="330" t="s">
        <v>774</v>
      </c>
      <c r="Y123" s="515"/>
      <c r="Z123" s="515"/>
      <c r="AA123" s="516"/>
      <c r="AB123" s="516"/>
      <c r="AC123" s="333" t="str">
        <f t="shared" si="9"/>
        <v>----</v>
      </c>
      <c r="AD123" s="333" t="str">
        <f t="shared" si="9"/>
        <v>----</v>
      </c>
    </row>
    <row r="124" spans="21:30" s="1" customFormat="1" ht="30" customHeight="1">
      <c r="U124" s="619"/>
      <c r="V124" s="330">
        <v>21187</v>
      </c>
      <c r="W124" s="330" t="s">
        <v>681</v>
      </c>
      <c r="X124" s="330" t="s">
        <v>774</v>
      </c>
      <c r="Y124" s="515"/>
      <c r="Z124" s="515"/>
      <c r="AA124" s="516"/>
      <c r="AB124" s="516"/>
      <c r="AC124" s="333" t="str">
        <f t="shared" si="9"/>
        <v>----</v>
      </c>
      <c r="AD124" s="333" t="str">
        <f t="shared" si="9"/>
        <v>----</v>
      </c>
    </row>
    <row r="125" spans="21:30" s="1" customFormat="1" ht="30" customHeight="1">
      <c r="U125" s="619"/>
      <c r="V125" s="330">
        <v>21192</v>
      </c>
      <c r="W125" s="330" t="s">
        <v>743</v>
      </c>
      <c r="X125" s="330" t="s">
        <v>774</v>
      </c>
      <c r="Y125" s="515"/>
      <c r="Z125" s="515"/>
      <c r="AA125" s="516"/>
      <c r="AB125" s="516"/>
      <c r="AC125" s="333" t="str">
        <f t="shared" si="9"/>
        <v>----</v>
      </c>
      <c r="AD125" s="333" t="str">
        <f t="shared" si="9"/>
        <v>----</v>
      </c>
    </row>
    <row r="126" spans="21:30" s="1" customFormat="1" ht="30" customHeight="1">
      <c r="U126" s="619"/>
      <c r="V126" s="330">
        <v>21194</v>
      </c>
      <c r="W126" s="330" t="s">
        <v>744</v>
      </c>
      <c r="X126" s="330" t="s">
        <v>774</v>
      </c>
      <c r="Y126" s="515"/>
      <c r="Z126" s="515"/>
      <c r="AA126" s="516"/>
      <c r="AB126" s="516"/>
      <c r="AC126" s="333" t="str">
        <f t="shared" si="9"/>
        <v>----</v>
      </c>
      <c r="AD126" s="333" t="str">
        <f t="shared" si="9"/>
        <v>----</v>
      </c>
    </row>
    <row r="127" spans="21:30" s="1" customFormat="1" ht="30" customHeight="1">
      <c r="U127" s="619"/>
      <c r="V127" s="330">
        <v>21198</v>
      </c>
      <c r="W127" s="330" t="s">
        <v>688</v>
      </c>
      <c r="X127" s="330" t="s">
        <v>774</v>
      </c>
      <c r="Y127" s="515"/>
      <c r="Z127" s="515"/>
      <c r="AA127" s="516"/>
      <c r="AB127" s="516"/>
      <c r="AC127" s="333" t="str">
        <f t="shared" si="9"/>
        <v>----</v>
      </c>
      <c r="AD127" s="333" t="str">
        <f t="shared" si="9"/>
        <v>----</v>
      </c>
    </row>
    <row r="128" spans="21:30" s="1" customFormat="1" ht="30" customHeight="1">
      <c r="U128" s="619"/>
      <c r="V128" s="330">
        <v>21199</v>
      </c>
      <c r="W128" s="330" t="s">
        <v>636</v>
      </c>
      <c r="X128" s="330" t="s">
        <v>774</v>
      </c>
      <c r="Y128" s="515"/>
      <c r="Z128" s="515"/>
      <c r="AA128" s="516"/>
      <c r="AB128" s="516"/>
      <c r="AC128" s="333" t="str">
        <f t="shared" si="9"/>
        <v>----</v>
      </c>
      <c r="AD128" s="333" t="str">
        <f t="shared" si="9"/>
        <v>----</v>
      </c>
    </row>
    <row r="129" spans="21:30" s="1" customFormat="1" ht="30" customHeight="1">
      <c r="U129" s="330" t="s">
        <v>745</v>
      </c>
      <c r="V129" s="330">
        <v>21199</v>
      </c>
      <c r="W129" s="330" t="s">
        <v>636</v>
      </c>
      <c r="X129" s="330" t="s">
        <v>774</v>
      </c>
      <c r="Y129" s="515"/>
      <c r="Z129" s="515"/>
      <c r="AA129" s="516"/>
      <c r="AB129" s="516"/>
      <c r="AC129" s="333" t="str">
        <f t="shared" si="9"/>
        <v>----</v>
      </c>
      <c r="AD129" s="333" t="str">
        <f t="shared" si="9"/>
        <v>----</v>
      </c>
    </row>
    <row r="130" spans="21:30" s="1" customFormat="1" ht="30" customHeight="1">
      <c r="U130" s="619" t="s">
        <v>746</v>
      </c>
      <c r="V130" s="330">
        <v>21045</v>
      </c>
      <c r="W130" s="330" t="s">
        <v>747</v>
      </c>
      <c r="X130" s="330" t="s">
        <v>774</v>
      </c>
      <c r="Y130" s="515"/>
      <c r="Z130" s="515"/>
      <c r="AA130" s="516"/>
      <c r="AB130" s="516"/>
      <c r="AC130" s="333" t="str">
        <f t="shared" si="9"/>
        <v>----</v>
      </c>
      <c r="AD130" s="333" t="str">
        <f t="shared" si="9"/>
        <v>----</v>
      </c>
    </row>
    <row r="131" spans="21:30" s="1" customFormat="1" ht="30" customHeight="1">
      <c r="U131" s="619"/>
      <c r="V131" s="330">
        <v>21047</v>
      </c>
      <c r="W131" s="330" t="s">
        <v>695</v>
      </c>
      <c r="X131" s="330" t="s">
        <v>774</v>
      </c>
      <c r="Y131" s="515"/>
      <c r="Z131" s="515"/>
      <c r="AA131" s="516"/>
      <c r="AB131" s="516"/>
      <c r="AC131" s="333" t="str">
        <f t="shared" si="9"/>
        <v>----</v>
      </c>
      <c r="AD131" s="333" t="str">
        <f t="shared" si="9"/>
        <v>----</v>
      </c>
    </row>
    <row r="132" spans="21:30" ht="51">
      <c r="U132" s="619"/>
      <c r="V132" s="330">
        <v>21050</v>
      </c>
      <c r="W132" s="330" t="s">
        <v>698</v>
      </c>
      <c r="X132" s="330" t="s">
        <v>774</v>
      </c>
      <c r="Y132" s="515"/>
      <c r="Z132" s="515"/>
      <c r="AA132" s="516"/>
      <c r="AB132" s="516"/>
      <c r="AC132" s="333" t="str">
        <f t="shared" si="9"/>
        <v>----</v>
      </c>
      <c r="AD132" s="333" t="str">
        <f t="shared" si="9"/>
        <v>----</v>
      </c>
    </row>
    <row r="133" spans="21:30" ht="51">
      <c r="U133" s="619"/>
      <c r="V133" s="330">
        <v>21051</v>
      </c>
      <c r="W133" s="330" t="s">
        <v>460</v>
      </c>
      <c r="X133" s="330" t="s">
        <v>774</v>
      </c>
      <c r="Y133" s="515"/>
      <c r="Z133" s="515"/>
      <c r="AA133" s="516"/>
      <c r="AB133" s="516"/>
      <c r="AC133" s="333" t="str">
        <f t="shared" si="9"/>
        <v>----</v>
      </c>
      <c r="AD133" s="333" t="str">
        <f t="shared" si="9"/>
        <v>----</v>
      </c>
    </row>
    <row r="134" spans="21:30" ht="51">
      <c r="U134" s="619"/>
      <c r="V134" s="330">
        <v>21052</v>
      </c>
      <c r="W134" s="330" t="s">
        <v>469</v>
      </c>
      <c r="X134" s="330" t="s">
        <v>774</v>
      </c>
      <c r="Y134" s="515"/>
      <c r="Z134" s="515"/>
      <c r="AA134" s="516"/>
      <c r="AB134" s="516"/>
      <c r="AC134" s="333" t="str">
        <f t="shared" ref="AC134:AD194" si="10">+IF(COUNTA(Y134)=0,"----",IF(COUNTA(AA134)=0,"Sen Meta",IF(Y134&gt;=AA134,"SI","NON")))</f>
        <v>----</v>
      </c>
      <c r="AD134" s="333" t="str">
        <f t="shared" si="10"/>
        <v>----</v>
      </c>
    </row>
    <row r="135" spans="21:30" ht="89.25">
      <c r="U135" s="619"/>
      <c r="V135" s="330">
        <v>21053</v>
      </c>
      <c r="W135" s="330" t="s">
        <v>478</v>
      </c>
      <c r="X135" s="330" t="s">
        <v>774</v>
      </c>
      <c r="Y135" s="515"/>
      <c r="Z135" s="515"/>
      <c r="AA135" s="516"/>
      <c r="AB135" s="516"/>
      <c r="AC135" s="333" t="str">
        <f t="shared" si="10"/>
        <v>----</v>
      </c>
      <c r="AD135" s="333" t="str">
        <f t="shared" si="10"/>
        <v>----</v>
      </c>
    </row>
    <row r="136" spans="21:30" ht="63.75">
      <c r="U136" s="619"/>
      <c r="V136" s="330">
        <v>21055</v>
      </c>
      <c r="W136" s="330" t="s">
        <v>748</v>
      </c>
      <c r="X136" s="330" t="s">
        <v>774</v>
      </c>
      <c r="Y136" s="515"/>
      <c r="Z136" s="515"/>
      <c r="AA136" s="516"/>
      <c r="AB136" s="516"/>
      <c r="AC136" s="333" t="str">
        <f t="shared" si="10"/>
        <v>----</v>
      </c>
      <c r="AD136" s="333" t="str">
        <f t="shared" si="10"/>
        <v>----</v>
      </c>
    </row>
    <row r="137" spans="21:30" ht="51">
      <c r="U137" s="619"/>
      <c r="V137" s="330">
        <v>21056</v>
      </c>
      <c r="W137" s="330" t="s">
        <v>703</v>
      </c>
      <c r="X137" s="330" t="s">
        <v>774</v>
      </c>
      <c r="Y137" s="515"/>
      <c r="Z137" s="515"/>
      <c r="AA137" s="516"/>
      <c r="AB137" s="516"/>
      <c r="AC137" s="333" t="str">
        <f t="shared" si="10"/>
        <v>----</v>
      </c>
      <c r="AD137" s="333" t="str">
        <f t="shared" si="10"/>
        <v>----</v>
      </c>
    </row>
    <row r="138" spans="21:30" ht="51">
      <c r="U138" s="619"/>
      <c r="V138" s="330">
        <v>21059</v>
      </c>
      <c r="W138" s="330" t="s">
        <v>704</v>
      </c>
      <c r="X138" s="330" t="s">
        <v>774</v>
      </c>
      <c r="Y138" s="515"/>
      <c r="Z138" s="515"/>
      <c r="AA138" s="516"/>
      <c r="AB138" s="516"/>
      <c r="AC138" s="333" t="str">
        <f t="shared" si="10"/>
        <v>----</v>
      </c>
      <c r="AD138" s="333" t="str">
        <f t="shared" si="10"/>
        <v>----</v>
      </c>
    </row>
    <row r="139" spans="21:30" ht="51">
      <c r="U139" s="619"/>
      <c r="V139" s="330">
        <v>21060</v>
      </c>
      <c r="W139" s="330" t="s">
        <v>705</v>
      </c>
      <c r="X139" s="330" t="s">
        <v>774</v>
      </c>
      <c r="Y139" s="515"/>
      <c r="Z139" s="515"/>
      <c r="AA139" s="516"/>
      <c r="AB139" s="516"/>
      <c r="AC139" s="333" t="str">
        <f t="shared" si="10"/>
        <v>----</v>
      </c>
      <c r="AD139" s="333" t="str">
        <f t="shared" si="10"/>
        <v>----</v>
      </c>
    </row>
    <row r="140" spans="21:30" ht="51">
      <c r="U140" s="619"/>
      <c r="V140" s="330">
        <v>21061</v>
      </c>
      <c r="W140" s="330" t="s">
        <v>508</v>
      </c>
      <c r="X140" s="330" t="s">
        <v>774</v>
      </c>
      <c r="Y140" s="515"/>
      <c r="Z140" s="515"/>
      <c r="AA140" s="516"/>
      <c r="AB140" s="516"/>
      <c r="AC140" s="333" t="str">
        <f t="shared" si="10"/>
        <v>----</v>
      </c>
      <c r="AD140" s="333" t="str">
        <f t="shared" si="10"/>
        <v>----</v>
      </c>
    </row>
    <row r="141" spans="21:30" ht="102">
      <c r="U141" s="619"/>
      <c r="V141" s="330">
        <v>21062</v>
      </c>
      <c r="W141" s="330" t="s">
        <v>515</v>
      </c>
      <c r="X141" s="330" t="s">
        <v>774</v>
      </c>
      <c r="Y141" s="515"/>
      <c r="Z141" s="515"/>
      <c r="AA141" s="516"/>
      <c r="AB141" s="516"/>
      <c r="AC141" s="333" t="str">
        <f t="shared" si="10"/>
        <v>----</v>
      </c>
      <c r="AD141" s="333" t="str">
        <f t="shared" si="10"/>
        <v>----</v>
      </c>
    </row>
    <row r="142" spans="21:30" ht="76.5">
      <c r="U142" s="619"/>
      <c r="V142" s="330">
        <v>21063</v>
      </c>
      <c r="W142" s="330" t="s">
        <v>522</v>
      </c>
      <c r="X142" s="330" t="s">
        <v>774</v>
      </c>
      <c r="Y142" s="515"/>
      <c r="Z142" s="515"/>
      <c r="AA142" s="516"/>
      <c r="AB142" s="516"/>
      <c r="AC142" s="333" t="str">
        <f t="shared" si="10"/>
        <v>----</v>
      </c>
      <c r="AD142" s="333" t="str">
        <f t="shared" si="10"/>
        <v>----</v>
      </c>
    </row>
    <row r="143" spans="21:30" ht="76.5">
      <c r="U143" s="619"/>
      <c r="V143" s="330">
        <v>21064</v>
      </c>
      <c r="W143" s="330" t="s">
        <v>749</v>
      </c>
      <c r="X143" s="330" t="s">
        <v>774</v>
      </c>
      <c r="Y143" s="515"/>
      <c r="Z143" s="515"/>
      <c r="AA143" s="516"/>
      <c r="AB143" s="516"/>
      <c r="AC143" s="333" t="str">
        <f t="shared" si="10"/>
        <v>----</v>
      </c>
      <c r="AD143" s="333" t="str">
        <f t="shared" si="10"/>
        <v>----</v>
      </c>
    </row>
    <row r="144" spans="21:30" ht="51">
      <c r="U144" s="619"/>
      <c r="V144" s="330">
        <v>21066</v>
      </c>
      <c r="W144" s="330" t="s">
        <v>707</v>
      </c>
      <c r="X144" s="330" t="s">
        <v>774</v>
      </c>
      <c r="Y144" s="515"/>
      <c r="Z144" s="515"/>
      <c r="AA144" s="516"/>
      <c r="AB144" s="516"/>
      <c r="AC144" s="333" t="str">
        <f t="shared" si="10"/>
        <v>----</v>
      </c>
      <c r="AD144" s="333" t="str">
        <f t="shared" si="10"/>
        <v>----</v>
      </c>
    </row>
    <row r="145" spans="21:30" ht="25.5">
      <c r="U145" s="619"/>
      <c r="V145" s="330">
        <v>21069</v>
      </c>
      <c r="W145" s="330" t="s">
        <v>708</v>
      </c>
      <c r="X145" s="330" t="s">
        <v>774</v>
      </c>
      <c r="Y145" s="515"/>
      <c r="Z145" s="515"/>
      <c r="AA145" s="516"/>
      <c r="AB145" s="516"/>
      <c r="AC145" s="333" t="str">
        <f t="shared" si="10"/>
        <v>----</v>
      </c>
      <c r="AD145" s="333" t="str">
        <f t="shared" si="10"/>
        <v>----</v>
      </c>
    </row>
    <row r="146" spans="21:30" ht="25.5">
      <c r="U146" s="619"/>
      <c r="V146" s="330">
        <v>21071</v>
      </c>
      <c r="W146" s="330" t="s">
        <v>552</v>
      </c>
      <c r="X146" s="330" t="s">
        <v>774</v>
      </c>
      <c r="Y146" s="515"/>
      <c r="Z146" s="515"/>
      <c r="AA146" s="516"/>
      <c r="AB146" s="516"/>
      <c r="AC146" s="333" t="str">
        <f t="shared" si="10"/>
        <v>----</v>
      </c>
      <c r="AD146" s="333" t="str">
        <f t="shared" si="10"/>
        <v>----</v>
      </c>
    </row>
    <row r="147" spans="21:30" ht="51">
      <c r="U147" s="619"/>
      <c r="V147" s="330">
        <v>21072</v>
      </c>
      <c r="W147" s="330" t="s">
        <v>750</v>
      </c>
      <c r="X147" s="330" t="s">
        <v>774</v>
      </c>
      <c r="Y147" s="515"/>
      <c r="Z147" s="515"/>
      <c r="AA147" s="516"/>
      <c r="AB147" s="516"/>
      <c r="AC147" s="333" t="str">
        <f t="shared" si="10"/>
        <v>----</v>
      </c>
      <c r="AD147" s="333" t="str">
        <f t="shared" si="10"/>
        <v>----</v>
      </c>
    </row>
    <row r="148" spans="21:30" s="1" customFormat="1" ht="30" customHeight="1">
      <c r="U148" s="619"/>
      <c r="V148" s="330">
        <v>21076</v>
      </c>
      <c r="W148" s="330" t="s">
        <v>564</v>
      </c>
      <c r="X148" s="330" t="s">
        <v>774</v>
      </c>
      <c r="Y148" s="515"/>
      <c r="Z148" s="515"/>
      <c r="AA148" s="516"/>
      <c r="AB148" s="516"/>
      <c r="AC148" s="333" t="str">
        <f t="shared" si="10"/>
        <v>----</v>
      </c>
      <c r="AD148" s="333" t="str">
        <f t="shared" si="10"/>
        <v>----</v>
      </c>
    </row>
    <row r="149" spans="21:30" s="1" customFormat="1" ht="30" customHeight="1">
      <c r="U149" s="619"/>
      <c r="V149" s="330">
        <v>21078</v>
      </c>
      <c r="W149" s="330" t="s">
        <v>751</v>
      </c>
      <c r="X149" s="330" t="s">
        <v>774</v>
      </c>
      <c r="Y149" s="515"/>
      <c r="Z149" s="515"/>
      <c r="AA149" s="516"/>
      <c r="AB149" s="516"/>
      <c r="AC149" s="333" t="str">
        <f t="shared" si="10"/>
        <v>----</v>
      </c>
      <c r="AD149" s="333" t="str">
        <f t="shared" si="10"/>
        <v>----</v>
      </c>
    </row>
    <row r="150" spans="21:30" s="1" customFormat="1" ht="30" customHeight="1">
      <c r="U150" s="619"/>
      <c r="V150" s="330">
        <v>21079</v>
      </c>
      <c r="W150" s="330" t="s">
        <v>714</v>
      </c>
      <c r="X150" s="330" t="s">
        <v>774</v>
      </c>
      <c r="Y150" s="515"/>
      <c r="Z150" s="515"/>
      <c r="AA150" s="516"/>
      <c r="AB150" s="516"/>
      <c r="AC150" s="333" t="str">
        <f t="shared" si="10"/>
        <v>----</v>
      </c>
      <c r="AD150" s="333" t="str">
        <f t="shared" si="10"/>
        <v>----</v>
      </c>
    </row>
    <row r="151" spans="21:30" s="1" customFormat="1" ht="30" customHeight="1">
      <c r="U151" s="619"/>
      <c r="V151" s="330">
        <v>21082</v>
      </c>
      <c r="W151" s="330" t="s">
        <v>716</v>
      </c>
      <c r="X151" s="330" t="s">
        <v>774</v>
      </c>
      <c r="Y151" s="515"/>
      <c r="Z151" s="515"/>
      <c r="AA151" s="516"/>
      <c r="AB151" s="516"/>
      <c r="AC151" s="333" t="str">
        <f t="shared" si="10"/>
        <v>----</v>
      </c>
      <c r="AD151" s="333" t="str">
        <f t="shared" si="10"/>
        <v>----</v>
      </c>
    </row>
    <row r="152" spans="21:30" s="1" customFormat="1" ht="30" customHeight="1">
      <c r="U152" s="619"/>
      <c r="V152" s="330">
        <v>21083</v>
      </c>
      <c r="W152" s="330" t="s">
        <v>588</v>
      </c>
      <c r="X152" s="330" t="s">
        <v>774</v>
      </c>
      <c r="Y152" s="515"/>
      <c r="Z152" s="515"/>
      <c r="AA152" s="516"/>
      <c r="AB152" s="516"/>
      <c r="AC152" s="333" t="str">
        <f t="shared" si="10"/>
        <v>----</v>
      </c>
      <c r="AD152" s="333" t="str">
        <f t="shared" si="10"/>
        <v>----</v>
      </c>
    </row>
    <row r="153" spans="21:30" s="1" customFormat="1" ht="30" customHeight="1">
      <c r="U153" s="619"/>
      <c r="V153" s="330">
        <v>21084</v>
      </c>
      <c r="W153" s="330" t="s">
        <v>592</v>
      </c>
      <c r="X153" s="330" t="s">
        <v>774</v>
      </c>
      <c r="Y153" s="515"/>
      <c r="Z153" s="515"/>
      <c r="AA153" s="516"/>
      <c r="AB153" s="516"/>
      <c r="AC153" s="333" t="str">
        <f t="shared" si="10"/>
        <v>----</v>
      </c>
      <c r="AD153" s="333" t="str">
        <f t="shared" si="10"/>
        <v>----</v>
      </c>
    </row>
    <row r="154" spans="21:30" s="1" customFormat="1" ht="30" customHeight="1">
      <c r="U154" s="619"/>
      <c r="V154" s="330">
        <v>21087</v>
      </c>
      <c r="W154" s="330" t="s">
        <v>752</v>
      </c>
      <c r="X154" s="330" t="s">
        <v>774</v>
      </c>
      <c r="Y154" s="515"/>
      <c r="Z154" s="515"/>
      <c r="AA154" s="516"/>
      <c r="AB154" s="516"/>
      <c r="AC154" s="333" t="str">
        <f t="shared" si="10"/>
        <v>----</v>
      </c>
      <c r="AD154" s="333" t="str">
        <f t="shared" si="10"/>
        <v>----</v>
      </c>
    </row>
    <row r="155" spans="21:30" s="1" customFormat="1" ht="30" customHeight="1">
      <c r="U155" s="619"/>
      <c r="V155" s="330">
        <v>21089</v>
      </c>
      <c r="W155" s="330" t="s">
        <v>753</v>
      </c>
      <c r="X155" s="330" t="s">
        <v>774</v>
      </c>
      <c r="Y155" s="515"/>
      <c r="Z155" s="515"/>
      <c r="AA155" s="516"/>
      <c r="AB155" s="516"/>
      <c r="AC155" s="333" t="str">
        <f t="shared" si="10"/>
        <v>----</v>
      </c>
      <c r="AD155" s="333" t="str">
        <f t="shared" si="10"/>
        <v>----</v>
      </c>
    </row>
    <row r="156" spans="21:30" s="1" customFormat="1" ht="30" customHeight="1">
      <c r="U156" s="619"/>
      <c r="V156" s="330">
        <v>21091</v>
      </c>
      <c r="W156" s="330" t="s">
        <v>754</v>
      </c>
      <c r="X156" s="330" t="s">
        <v>774</v>
      </c>
      <c r="Y156" s="515"/>
      <c r="Z156" s="515"/>
      <c r="AA156" s="516"/>
      <c r="AB156" s="516"/>
      <c r="AC156" s="333" t="str">
        <f t="shared" si="10"/>
        <v>----</v>
      </c>
      <c r="AD156" s="333" t="str">
        <f t="shared" si="10"/>
        <v>----</v>
      </c>
    </row>
    <row r="157" spans="21:30" s="1" customFormat="1" ht="30" customHeight="1">
      <c r="U157" s="619"/>
      <c r="V157" s="330">
        <v>21093</v>
      </c>
      <c r="W157" s="330" t="s">
        <v>719</v>
      </c>
      <c r="X157" s="330" t="s">
        <v>774</v>
      </c>
      <c r="Y157" s="515"/>
      <c r="Z157" s="515"/>
      <c r="AA157" s="516"/>
      <c r="AB157" s="516"/>
      <c r="AC157" s="333" t="str">
        <f t="shared" si="10"/>
        <v>----</v>
      </c>
      <c r="AD157" s="333" t="str">
        <f t="shared" si="10"/>
        <v>----</v>
      </c>
    </row>
    <row r="158" spans="21:30" s="1" customFormat="1" ht="30" customHeight="1">
      <c r="U158" s="619"/>
      <c r="V158" s="330">
        <v>21095</v>
      </c>
      <c r="W158" s="330" t="s">
        <v>608</v>
      </c>
      <c r="X158" s="330" t="s">
        <v>774</v>
      </c>
      <c r="Y158" s="515"/>
      <c r="Z158" s="515"/>
      <c r="AA158" s="516"/>
      <c r="AB158" s="516"/>
      <c r="AC158" s="333" t="str">
        <f t="shared" si="10"/>
        <v>----</v>
      </c>
      <c r="AD158" s="333" t="str">
        <f t="shared" si="10"/>
        <v>----</v>
      </c>
    </row>
    <row r="159" spans="21:30" s="1" customFormat="1" ht="30" customHeight="1">
      <c r="U159" s="619"/>
      <c r="V159" s="330">
        <v>21096</v>
      </c>
      <c r="W159" s="330" t="s">
        <v>755</v>
      </c>
      <c r="X159" s="330" t="s">
        <v>774</v>
      </c>
      <c r="Y159" s="515"/>
      <c r="Z159" s="515"/>
      <c r="AA159" s="516"/>
      <c r="AB159" s="516"/>
      <c r="AC159" s="333" t="str">
        <f t="shared" si="10"/>
        <v>----</v>
      </c>
      <c r="AD159" s="333" t="str">
        <f t="shared" si="10"/>
        <v>----</v>
      </c>
    </row>
    <row r="160" spans="21:30" s="1" customFormat="1" ht="30" customHeight="1">
      <c r="U160" s="619"/>
      <c r="V160" s="330">
        <v>21102</v>
      </c>
      <c r="W160" s="330" t="s">
        <v>756</v>
      </c>
      <c r="X160" s="330" t="s">
        <v>774</v>
      </c>
      <c r="Y160" s="515"/>
      <c r="Z160" s="515"/>
      <c r="AA160" s="516"/>
      <c r="AB160" s="516"/>
      <c r="AC160" s="333" t="str">
        <f t="shared" si="10"/>
        <v>----</v>
      </c>
      <c r="AD160" s="333" t="str">
        <f t="shared" si="10"/>
        <v>----</v>
      </c>
    </row>
    <row r="161" spans="21:30" s="1" customFormat="1" ht="30" customHeight="1">
      <c r="U161" s="619"/>
      <c r="V161" s="330">
        <v>21104</v>
      </c>
      <c r="W161" s="330" t="s">
        <v>757</v>
      </c>
      <c r="X161" s="330" t="s">
        <v>774</v>
      </c>
      <c r="Y161" s="515"/>
      <c r="Z161" s="515"/>
      <c r="AA161" s="516"/>
      <c r="AB161" s="516"/>
      <c r="AC161" s="333" t="str">
        <f t="shared" si="10"/>
        <v>----</v>
      </c>
      <c r="AD161" s="333" t="str">
        <f t="shared" si="10"/>
        <v>----</v>
      </c>
    </row>
    <row r="162" spans="21:30" s="1" customFormat="1" ht="30" customHeight="1">
      <c r="U162" s="619"/>
      <c r="V162" s="330">
        <v>21106</v>
      </c>
      <c r="W162" s="330" t="s">
        <v>758</v>
      </c>
      <c r="X162" s="330" t="s">
        <v>774</v>
      </c>
      <c r="Y162" s="515"/>
      <c r="Z162" s="515"/>
      <c r="AA162" s="516"/>
      <c r="AB162" s="516"/>
      <c r="AC162" s="333" t="str">
        <f t="shared" si="10"/>
        <v>----</v>
      </c>
      <c r="AD162" s="333" t="str">
        <f t="shared" si="10"/>
        <v>----</v>
      </c>
    </row>
    <row r="163" spans="21:30" s="1" customFormat="1" ht="30" customHeight="1">
      <c r="U163" s="619"/>
      <c r="V163" s="330">
        <v>21108</v>
      </c>
      <c r="W163" s="330" t="s">
        <v>759</v>
      </c>
      <c r="X163" s="330" t="s">
        <v>774</v>
      </c>
      <c r="Y163" s="515"/>
      <c r="Z163" s="515"/>
      <c r="AA163" s="516"/>
      <c r="AB163" s="516"/>
      <c r="AC163" s="333" t="str">
        <f t="shared" si="10"/>
        <v>----</v>
      </c>
      <c r="AD163" s="333" t="str">
        <f t="shared" si="10"/>
        <v>----</v>
      </c>
    </row>
    <row r="164" spans="21:30" s="1" customFormat="1" ht="30" customHeight="1">
      <c r="U164" s="619"/>
      <c r="V164" s="330">
        <v>21112</v>
      </c>
      <c r="W164" s="330" t="s">
        <v>626</v>
      </c>
      <c r="X164" s="330" t="s">
        <v>774</v>
      </c>
      <c r="Y164" s="515"/>
      <c r="Z164" s="515"/>
      <c r="AA164" s="516"/>
      <c r="AB164" s="516"/>
      <c r="AC164" s="333" t="str">
        <f t="shared" si="10"/>
        <v>----</v>
      </c>
      <c r="AD164" s="333" t="str">
        <f t="shared" si="10"/>
        <v>----</v>
      </c>
    </row>
    <row r="165" spans="21:30" s="1" customFormat="1" ht="30" customHeight="1">
      <c r="U165" s="619"/>
      <c r="V165" s="330">
        <v>21113</v>
      </c>
      <c r="W165" s="330" t="s">
        <v>760</v>
      </c>
      <c r="X165" s="330" t="s">
        <v>774</v>
      </c>
      <c r="Y165" s="515"/>
      <c r="Z165" s="515"/>
      <c r="AA165" s="516"/>
      <c r="AB165" s="516"/>
      <c r="AC165" s="333" t="str">
        <f t="shared" si="10"/>
        <v>----</v>
      </c>
      <c r="AD165" s="333" t="str">
        <f t="shared" si="10"/>
        <v>----</v>
      </c>
    </row>
    <row r="166" spans="21:30" s="1" customFormat="1" ht="30" customHeight="1">
      <c r="U166" s="619"/>
      <c r="V166" s="330">
        <v>21117</v>
      </c>
      <c r="W166" s="330" t="s">
        <v>761</v>
      </c>
      <c r="X166" s="330" t="s">
        <v>774</v>
      </c>
      <c r="Y166" s="515"/>
      <c r="Z166" s="515"/>
      <c r="AA166" s="516"/>
      <c r="AB166" s="516"/>
      <c r="AC166" s="333" t="str">
        <f t="shared" si="10"/>
        <v>----</v>
      </c>
      <c r="AD166" s="333" t="str">
        <f t="shared" si="10"/>
        <v>----</v>
      </c>
    </row>
    <row r="167" spans="21:30" s="1" customFormat="1" ht="30" customHeight="1">
      <c r="U167" s="619"/>
      <c r="V167" s="330">
        <v>21123</v>
      </c>
      <c r="W167" s="330" t="s">
        <v>762</v>
      </c>
      <c r="X167" s="330" t="s">
        <v>774</v>
      </c>
      <c r="Y167" s="515"/>
      <c r="Z167" s="515"/>
      <c r="AA167" s="516"/>
      <c r="AB167" s="516"/>
      <c r="AC167" s="333" t="str">
        <f t="shared" si="10"/>
        <v>----</v>
      </c>
      <c r="AD167" s="333" t="str">
        <f t="shared" si="10"/>
        <v>----</v>
      </c>
    </row>
    <row r="168" spans="21:30" s="1" customFormat="1" ht="30" customHeight="1">
      <c r="U168" s="619"/>
      <c r="V168" s="330">
        <v>21125</v>
      </c>
      <c r="W168" s="330" t="s">
        <v>763</v>
      </c>
      <c r="X168" s="330" t="s">
        <v>774</v>
      </c>
      <c r="Y168" s="515"/>
      <c r="Z168" s="515"/>
      <c r="AA168" s="516"/>
      <c r="AB168" s="516"/>
      <c r="AC168" s="333" t="str">
        <f t="shared" si="10"/>
        <v>----</v>
      </c>
      <c r="AD168" s="333" t="str">
        <f t="shared" si="10"/>
        <v>----</v>
      </c>
    </row>
    <row r="169" spans="21:30" s="1" customFormat="1" ht="30" customHeight="1">
      <c r="U169" s="619"/>
      <c r="V169" s="330">
        <v>21127</v>
      </c>
      <c r="W169" s="330" t="s">
        <v>764</v>
      </c>
      <c r="X169" s="330" t="s">
        <v>774</v>
      </c>
      <c r="Y169" s="515"/>
      <c r="Z169" s="515"/>
      <c r="AA169" s="516"/>
      <c r="AB169" s="516"/>
      <c r="AC169" s="333" t="str">
        <f t="shared" si="10"/>
        <v>----</v>
      </c>
      <c r="AD169" s="333" t="str">
        <f t="shared" si="10"/>
        <v>----</v>
      </c>
    </row>
    <row r="170" spans="21:30" s="1" customFormat="1" ht="30" customHeight="1">
      <c r="U170" s="619"/>
      <c r="V170" s="330">
        <v>21129</v>
      </c>
      <c r="W170" s="330" t="s">
        <v>765</v>
      </c>
      <c r="X170" s="330" t="s">
        <v>774</v>
      </c>
      <c r="Y170" s="515"/>
      <c r="Z170" s="515"/>
      <c r="AA170" s="516"/>
      <c r="AB170" s="516"/>
      <c r="AC170" s="333" t="str">
        <f t="shared" si="10"/>
        <v>----</v>
      </c>
      <c r="AD170" s="333" t="str">
        <f t="shared" si="10"/>
        <v>----</v>
      </c>
    </row>
    <row r="171" spans="21:30" s="1" customFormat="1" ht="30" customHeight="1">
      <c r="U171" s="619"/>
      <c r="V171" s="330">
        <v>21133</v>
      </c>
      <c r="W171" s="330" t="s">
        <v>643</v>
      </c>
      <c r="X171" s="330" t="s">
        <v>774</v>
      </c>
      <c r="Y171" s="515"/>
      <c r="Z171" s="515"/>
      <c r="AA171" s="516"/>
      <c r="AB171" s="516"/>
      <c r="AC171" s="333" t="str">
        <f t="shared" si="10"/>
        <v>----</v>
      </c>
      <c r="AD171" s="333" t="str">
        <f t="shared" si="10"/>
        <v>----</v>
      </c>
    </row>
    <row r="172" spans="21:30" s="1" customFormat="1" ht="30" customHeight="1">
      <c r="U172" s="619"/>
      <c r="V172" s="330">
        <v>21134</v>
      </c>
      <c r="W172" s="330" t="s">
        <v>646</v>
      </c>
      <c r="X172" s="330" t="s">
        <v>774</v>
      </c>
      <c r="Y172" s="515"/>
      <c r="Z172" s="515"/>
      <c r="AA172" s="516"/>
      <c r="AB172" s="516"/>
      <c r="AC172" s="333" t="str">
        <f t="shared" si="10"/>
        <v>----</v>
      </c>
      <c r="AD172" s="333" t="str">
        <f t="shared" si="10"/>
        <v>----</v>
      </c>
    </row>
    <row r="173" spans="21:30" s="1" customFormat="1" ht="30" customHeight="1">
      <c r="U173" s="619"/>
      <c r="V173" s="330">
        <v>21135</v>
      </c>
      <c r="W173" s="330" t="s">
        <v>766</v>
      </c>
      <c r="X173" s="330" t="s">
        <v>774</v>
      </c>
      <c r="Y173" s="515"/>
      <c r="Z173" s="515"/>
      <c r="AA173" s="516"/>
      <c r="AB173" s="516"/>
      <c r="AC173" s="333" t="str">
        <f t="shared" si="10"/>
        <v>----</v>
      </c>
      <c r="AD173" s="333" t="str">
        <f t="shared" si="10"/>
        <v>----</v>
      </c>
    </row>
    <row r="174" spans="21:30" s="1" customFormat="1" ht="30" customHeight="1">
      <c r="U174" s="619"/>
      <c r="V174" s="330">
        <v>21139</v>
      </c>
      <c r="W174" s="330" t="s">
        <v>767</v>
      </c>
      <c r="X174" s="330" t="s">
        <v>774</v>
      </c>
      <c r="Y174" s="515"/>
      <c r="Z174" s="515"/>
      <c r="AA174" s="516"/>
      <c r="AB174" s="516"/>
      <c r="AC174" s="333" t="str">
        <f t="shared" si="10"/>
        <v>----</v>
      </c>
      <c r="AD174" s="333" t="str">
        <f t="shared" si="10"/>
        <v>----</v>
      </c>
    </row>
    <row r="175" spans="21:30" s="1" customFormat="1" ht="30" customHeight="1">
      <c r="U175" s="619"/>
      <c r="V175" s="330">
        <v>21143</v>
      </c>
      <c r="W175" s="330" t="s">
        <v>731</v>
      </c>
      <c r="X175" s="330" t="s">
        <v>774</v>
      </c>
      <c r="Y175" s="515"/>
      <c r="Z175" s="515"/>
      <c r="AA175" s="516"/>
      <c r="AB175" s="516"/>
      <c r="AC175" s="333" t="str">
        <f t="shared" si="10"/>
        <v>----</v>
      </c>
      <c r="AD175" s="333" t="str">
        <f t="shared" si="10"/>
        <v>----</v>
      </c>
    </row>
    <row r="176" spans="21:30" s="1" customFormat="1" ht="30" customHeight="1">
      <c r="U176" s="619"/>
      <c r="V176" s="330">
        <v>21148</v>
      </c>
      <c r="W176" s="330" t="s">
        <v>732</v>
      </c>
      <c r="X176" s="330" t="s">
        <v>774</v>
      </c>
      <c r="Y176" s="515"/>
      <c r="Z176" s="515"/>
      <c r="AA176" s="516"/>
      <c r="AB176" s="516"/>
      <c r="AC176" s="333" t="str">
        <f t="shared" si="10"/>
        <v>----</v>
      </c>
      <c r="AD176" s="333" t="str">
        <f t="shared" si="10"/>
        <v>----</v>
      </c>
    </row>
    <row r="177" spans="21:30" s="1" customFormat="1" ht="30" customHeight="1">
      <c r="U177" s="619"/>
      <c r="V177" s="330">
        <v>21153</v>
      </c>
      <c r="W177" s="330" t="s">
        <v>733</v>
      </c>
      <c r="X177" s="330" t="s">
        <v>774</v>
      </c>
      <c r="Y177" s="515"/>
      <c r="Z177" s="515"/>
      <c r="AA177" s="516"/>
      <c r="AB177" s="516"/>
      <c r="AC177" s="333" t="str">
        <f t="shared" si="10"/>
        <v>----</v>
      </c>
      <c r="AD177" s="333" t="str">
        <f t="shared" si="10"/>
        <v>----</v>
      </c>
    </row>
    <row r="178" spans="21:30" s="1" customFormat="1" ht="30" customHeight="1">
      <c r="U178" s="619"/>
      <c r="V178" s="330">
        <v>21156</v>
      </c>
      <c r="W178" s="330" t="s">
        <v>734</v>
      </c>
      <c r="X178" s="330" t="s">
        <v>774</v>
      </c>
      <c r="Y178" s="515"/>
      <c r="Z178" s="515"/>
      <c r="AA178" s="516"/>
      <c r="AB178" s="516"/>
      <c r="AC178" s="333" t="str">
        <f t="shared" si="10"/>
        <v>----</v>
      </c>
      <c r="AD178" s="333" t="str">
        <f t="shared" si="10"/>
        <v>----</v>
      </c>
    </row>
    <row r="179" spans="21:30" s="1" customFormat="1" ht="30" customHeight="1">
      <c r="U179" s="619"/>
      <c r="V179" s="330">
        <v>21159</v>
      </c>
      <c r="W179" s="330" t="s">
        <v>664</v>
      </c>
      <c r="X179" s="330" t="s">
        <v>774</v>
      </c>
      <c r="Y179" s="515"/>
      <c r="Z179" s="515"/>
      <c r="AA179" s="516"/>
      <c r="AB179" s="516"/>
      <c r="AC179" s="333" t="str">
        <f t="shared" si="10"/>
        <v>----</v>
      </c>
      <c r="AD179" s="333" t="str">
        <f t="shared" si="10"/>
        <v>----</v>
      </c>
    </row>
    <row r="180" spans="21:30" s="1" customFormat="1" ht="30" customHeight="1">
      <c r="U180" s="619"/>
      <c r="V180" s="330">
        <v>21160</v>
      </c>
      <c r="W180" s="330" t="s">
        <v>768</v>
      </c>
      <c r="X180" s="330" t="s">
        <v>774</v>
      </c>
      <c r="Y180" s="515"/>
      <c r="Z180" s="515"/>
      <c r="AA180" s="516"/>
      <c r="AB180" s="516"/>
      <c r="AC180" s="333" t="str">
        <f t="shared" si="10"/>
        <v>----</v>
      </c>
      <c r="AD180" s="333" t="str">
        <f t="shared" si="10"/>
        <v>----</v>
      </c>
    </row>
    <row r="181" spans="21:30" s="1" customFormat="1" ht="30" customHeight="1">
      <c r="U181" s="619"/>
      <c r="V181" s="330">
        <v>21164</v>
      </c>
      <c r="W181" s="330" t="s">
        <v>769</v>
      </c>
      <c r="X181" s="330" t="s">
        <v>774</v>
      </c>
      <c r="Y181" s="515"/>
      <c r="Z181" s="515"/>
      <c r="AA181" s="516"/>
      <c r="AB181" s="516"/>
      <c r="AC181" s="333" t="str">
        <f t="shared" si="10"/>
        <v>----</v>
      </c>
      <c r="AD181" s="333" t="str">
        <f t="shared" si="10"/>
        <v>----</v>
      </c>
    </row>
    <row r="182" spans="21:30" s="1" customFormat="1" ht="30" customHeight="1">
      <c r="U182" s="619"/>
      <c r="V182" s="330">
        <v>21168</v>
      </c>
      <c r="W182" s="330" t="s">
        <v>770</v>
      </c>
      <c r="X182" s="330" t="s">
        <v>774</v>
      </c>
      <c r="Y182" s="515"/>
      <c r="Z182" s="515"/>
      <c r="AA182" s="516"/>
      <c r="AB182" s="516"/>
      <c r="AC182" s="333" t="str">
        <f t="shared" si="10"/>
        <v>----</v>
      </c>
      <c r="AD182" s="333" t="str">
        <f t="shared" si="10"/>
        <v>----</v>
      </c>
    </row>
    <row r="183" spans="21:30" s="1" customFormat="1" ht="30" customHeight="1">
      <c r="U183" s="619"/>
      <c r="V183" s="330">
        <v>21172</v>
      </c>
      <c r="W183" s="330" t="s">
        <v>738</v>
      </c>
      <c r="X183" s="330" t="s">
        <v>774</v>
      </c>
      <c r="Y183" s="515"/>
      <c r="Z183" s="515"/>
      <c r="AA183" s="516"/>
      <c r="AB183" s="516"/>
      <c r="AC183" s="333" t="str">
        <f t="shared" si="10"/>
        <v>----</v>
      </c>
      <c r="AD183" s="333" t="str">
        <f t="shared" si="10"/>
        <v>----</v>
      </c>
    </row>
    <row r="184" spans="21:30" s="1" customFormat="1" ht="30" customHeight="1">
      <c r="U184" s="619"/>
      <c r="V184" s="330">
        <v>21173</v>
      </c>
      <c r="W184" s="330" t="s">
        <v>676</v>
      </c>
      <c r="X184" s="330" t="s">
        <v>774</v>
      </c>
      <c r="Y184" s="515"/>
      <c r="Z184" s="515"/>
      <c r="AA184" s="516"/>
      <c r="AB184" s="516"/>
      <c r="AC184" s="333" t="str">
        <f t="shared" si="10"/>
        <v>----</v>
      </c>
      <c r="AD184" s="333" t="str">
        <f t="shared" si="10"/>
        <v>----</v>
      </c>
    </row>
    <row r="185" spans="21:30" s="1" customFormat="1" ht="30" customHeight="1">
      <c r="U185" s="619"/>
      <c r="V185" s="330">
        <v>21175</v>
      </c>
      <c r="W185" s="330" t="s">
        <v>739</v>
      </c>
      <c r="X185" s="330" t="s">
        <v>774</v>
      </c>
      <c r="Y185" s="515"/>
      <c r="Z185" s="515"/>
      <c r="AA185" s="516"/>
      <c r="AB185" s="516"/>
      <c r="AC185" s="333" t="str">
        <f t="shared" si="10"/>
        <v>----</v>
      </c>
      <c r="AD185" s="333" t="str">
        <f t="shared" si="10"/>
        <v>----</v>
      </c>
    </row>
    <row r="186" spans="21:30" s="1" customFormat="1" ht="30" customHeight="1">
      <c r="U186" s="619"/>
      <c r="V186" s="330">
        <v>21177</v>
      </c>
      <c r="W186" s="330" t="s">
        <v>740</v>
      </c>
      <c r="X186" s="330" t="s">
        <v>774</v>
      </c>
      <c r="Y186" s="515"/>
      <c r="Z186" s="515"/>
      <c r="AA186" s="516"/>
      <c r="AB186" s="516"/>
      <c r="AC186" s="333" t="str">
        <f t="shared" si="10"/>
        <v>----</v>
      </c>
      <c r="AD186" s="333" t="str">
        <f t="shared" si="10"/>
        <v>----</v>
      </c>
    </row>
    <row r="187" spans="21:30" s="1" customFormat="1" ht="30" customHeight="1">
      <c r="U187" s="619"/>
      <c r="V187" s="330">
        <v>21180</v>
      </c>
      <c r="W187" s="330" t="s">
        <v>679</v>
      </c>
      <c r="X187" s="330" t="s">
        <v>774</v>
      </c>
      <c r="Y187" s="515"/>
      <c r="Z187" s="515"/>
      <c r="AA187" s="516"/>
      <c r="AB187" s="516"/>
      <c r="AC187" s="333" t="str">
        <f t="shared" si="10"/>
        <v>----</v>
      </c>
      <c r="AD187" s="333" t="str">
        <f t="shared" si="10"/>
        <v>----</v>
      </c>
    </row>
    <row r="188" spans="21:30" s="1" customFormat="1" ht="30" customHeight="1">
      <c r="U188" s="619"/>
      <c r="V188" s="330">
        <v>21185</v>
      </c>
      <c r="W188" s="330" t="s">
        <v>771</v>
      </c>
      <c r="X188" s="330" t="s">
        <v>774</v>
      </c>
      <c r="Y188" s="515"/>
      <c r="Z188" s="515"/>
      <c r="AA188" s="516"/>
      <c r="AB188" s="516"/>
      <c r="AC188" s="333" t="str">
        <f t="shared" si="10"/>
        <v>----</v>
      </c>
      <c r="AD188" s="333" t="str">
        <f t="shared" si="10"/>
        <v>----</v>
      </c>
    </row>
    <row r="189" spans="21:30" s="1" customFormat="1" ht="30" customHeight="1">
      <c r="U189" s="619"/>
      <c r="V189" s="330">
        <v>21187</v>
      </c>
      <c r="W189" s="330" t="s">
        <v>681</v>
      </c>
      <c r="X189" s="330" t="s">
        <v>774</v>
      </c>
      <c r="Y189" s="515"/>
      <c r="Z189" s="515"/>
      <c r="AA189" s="516"/>
      <c r="AB189" s="516"/>
      <c r="AC189" s="333" t="str">
        <f t="shared" si="10"/>
        <v>----</v>
      </c>
      <c r="AD189" s="333" t="str">
        <f t="shared" si="10"/>
        <v>----</v>
      </c>
    </row>
    <row r="190" spans="21:30" s="1" customFormat="1" ht="30" customHeight="1">
      <c r="U190" s="619"/>
      <c r="V190" s="330">
        <v>21192</v>
      </c>
      <c r="W190" s="330" t="s">
        <v>743</v>
      </c>
      <c r="X190" s="330" t="s">
        <v>774</v>
      </c>
      <c r="Y190" s="515"/>
      <c r="Z190" s="515"/>
      <c r="AA190" s="516"/>
      <c r="AB190" s="516"/>
      <c r="AC190" s="333" t="str">
        <f t="shared" si="10"/>
        <v>----</v>
      </c>
      <c r="AD190" s="333" t="str">
        <f t="shared" si="10"/>
        <v>----</v>
      </c>
    </row>
    <row r="191" spans="21:30" s="1" customFormat="1" ht="30" customHeight="1">
      <c r="U191" s="619"/>
      <c r="V191" s="330">
        <v>21194</v>
      </c>
      <c r="W191" s="330" t="s">
        <v>744</v>
      </c>
      <c r="X191" s="330" t="s">
        <v>774</v>
      </c>
      <c r="Y191" s="515"/>
      <c r="Z191" s="515"/>
      <c r="AA191" s="516"/>
      <c r="AB191" s="516"/>
      <c r="AC191" s="333" t="str">
        <f t="shared" si="10"/>
        <v>----</v>
      </c>
      <c r="AD191" s="333" t="str">
        <f t="shared" si="10"/>
        <v>----</v>
      </c>
    </row>
    <row r="192" spans="21:30" s="1" customFormat="1" ht="30" customHeight="1">
      <c r="U192" s="619"/>
      <c r="V192" s="330">
        <v>21196</v>
      </c>
      <c r="W192" s="330" t="s">
        <v>772</v>
      </c>
      <c r="X192" s="330" t="s">
        <v>774</v>
      </c>
      <c r="Y192" s="515"/>
      <c r="Z192" s="515"/>
      <c r="AA192" s="516"/>
      <c r="AB192" s="516"/>
      <c r="AC192" s="333" t="str">
        <f t="shared" si="10"/>
        <v>----</v>
      </c>
      <c r="AD192" s="333" t="str">
        <f t="shared" si="10"/>
        <v>----</v>
      </c>
    </row>
    <row r="193" spans="21:30" s="1" customFormat="1" ht="30" customHeight="1">
      <c r="U193" s="619"/>
      <c r="V193" s="330">
        <v>21198</v>
      </c>
      <c r="W193" s="330" t="s">
        <v>688</v>
      </c>
      <c r="X193" s="330" t="s">
        <v>774</v>
      </c>
      <c r="Y193" s="515"/>
      <c r="Z193" s="515"/>
      <c r="AA193" s="516"/>
      <c r="AB193" s="516"/>
      <c r="AC193" s="333" t="str">
        <f t="shared" si="10"/>
        <v>----</v>
      </c>
      <c r="AD193" s="333" t="str">
        <f t="shared" si="10"/>
        <v>----</v>
      </c>
    </row>
    <row r="194" spans="21:30" s="1" customFormat="1" ht="30" customHeight="1">
      <c r="U194" s="619"/>
      <c r="V194" s="330">
        <v>21199</v>
      </c>
      <c r="W194" s="330" t="s">
        <v>636</v>
      </c>
      <c r="X194" s="330" t="s">
        <v>774</v>
      </c>
      <c r="Y194" s="515"/>
      <c r="Z194" s="515"/>
      <c r="AA194" s="516"/>
      <c r="AB194" s="516"/>
      <c r="AC194" s="333" t="str">
        <f t="shared" si="10"/>
        <v>----</v>
      </c>
      <c r="AD194" s="333" t="str">
        <f t="shared" si="10"/>
        <v>----</v>
      </c>
    </row>
    <row r="195" spans="21:30" s="1" customFormat="1" ht="30" customHeight="1">
      <c r="U195" s="2"/>
      <c r="V195" s="2"/>
      <c r="X195" s="2"/>
      <c r="Y195" s="2"/>
      <c r="Z195" s="2"/>
      <c r="AA195" s="2"/>
      <c r="AB195" s="2"/>
      <c r="AC195" s="2"/>
      <c r="AD195" s="2"/>
    </row>
    <row r="196" spans="21:30" s="1" customFormat="1" ht="30" customHeight="1">
      <c r="U196" s="2"/>
      <c r="V196" s="2"/>
      <c r="X196" s="2"/>
      <c r="Y196" s="2"/>
      <c r="Z196" s="2"/>
      <c r="AA196" s="2"/>
      <c r="AB196" s="2"/>
      <c r="AC196" s="2"/>
      <c r="AD196" s="2"/>
    </row>
    <row r="197" spans="21:30" s="1" customFormat="1" ht="30" customHeight="1">
      <c r="U197" s="2"/>
      <c r="V197" s="2"/>
      <c r="X197" s="2"/>
      <c r="Y197" s="2"/>
      <c r="Z197" s="2"/>
      <c r="AA197" s="2"/>
      <c r="AB197" s="2"/>
      <c r="AC197" s="2"/>
      <c r="AD197" s="2"/>
    </row>
    <row r="198" spans="21:30">
      <c r="U198" s="2"/>
      <c r="V198" s="2"/>
      <c r="W198" s="1"/>
      <c r="X198" s="2"/>
      <c r="Y198" s="2"/>
      <c r="Z198" s="2"/>
      <c r="AA198" s="2"/>
      <c r="AB198" s="2"/>
      <c r="AC198" s="2"/>
      <c r="AD198" s="2"/>
    </row>
    <row r="199" spans="21:30">
      <c r="U199" s="2"/>
      <c r="V199" s="2"/>
      <c r="W199" s="1"/>
      <c r="X199" s="2"/>
      <c r="Y199" s="2"/>
      <c r="Z199" s="2"/>
      <c r="AA199" s="2"/>
      <c r="AB199" s="2"/>
      <c r="AC199" s="2"/>
      <c r="AD199" s="2"/>
    </row>
    <row r="200" spans="21:30">
      <c r="U200" s="2"/>
      <c r="V200" s="2"/>
      <c r="W200" s="1"/>
      <c r="X200" s="2"/>
      <c r="Y200" s="2"/>
      <c r="Z200" s="2"/>
      <c r="AA200" s="2"/>
      <c r="AB200" s="2"/>
      <c r="AC200" s="2"/>
      <c r="AD200" s="2"/>
    </row>
    <row r="201" spans="21:30">
      <c r="U201" s="2"/>
      <c r="V201" s="2"/>
      <c r="W201" s="1"/>
      <c r="X201" s="2"/>
      <c r="Y201" s="2"/>
      <c r="Z201" s="2"/>
      <c r="AA201" s="2"/>
      <c r="AB201" s="2"/>
      <c r="AC201" s="2"/>
      <c r="AD201" s="2"/>
    </row>
    <row r="230" ht="22.5" customHeight="1"/>
    <row r="233" ht="15" customHeight="1"/>
    <row r="235" ht="22.5" customHeight="1"/>
    <row r="302" spans="10:19">
      <c r="J302" s="2"/>
      <c r="K302" s="2"/>
      <c r="L302" s="1"/>
      <c r="M302" s="2"/>
      <c r="N302" s="2"/>
      <c r="O302" s="2"/>
      <c r="P302" s="2"/>
      <c r="Q302" s="2"/>
      <c r="R302" s="2"/>
      <c r="S302" s="2"/>
    </row>
    <row r="304" spans="10:19" ht="15" customHeight="1"/>
    <row r="306" ht="15" customHeight="1"/>
    <row r="345" ht="15" customHeight="1"/>
    <row r="349" s="1" customFormat="1" ht="30" customHeight="1"/>
    <row r="350" s="1" customFormat="1" ht="30" customHeight="1"/>
    <row r="351" s="1" customFormat="1" ht="30" customHeight="1"/>
    <row r="352" s="1" customFormat="1" ht="30" customHeight="1"/>
    <row r="353" spans="10:19" s="1" customFormat="1" ht="30" customHeight="1"/>
    <row r="354" spans="10:19" s="1" customFormat="1" ht="30" customHeight="1"/>
    <row r="355" spans="10:19" s="1" customFormat="1" ht="30" customHeight="1"/>
    <row r="356" spans="10:19" s="1" customFormat="1" ht="30" customHeight="1"/>
    <row r="357" spans="10:19" s="1" customFormat="1" ht="30" customHeight="1"/>
    <row r="358" spans="10:19" s="1" customFormat="1" ht="30" customHeight="1"/>
    <row r="359" spans="10:19" s="1" customFormat="1" ht="30" customHeight="1"/>
    <row r="360" spans="10:19" s="1" customFormat="1" ht="30" customHeight="1"/>
    <row r="361" spans="10:19" s="1" customFormat="1" ht="30" customHeight="1"/>
    <row r="362" spans="10:19" s="1" customFormat="1" ht="30" customHeight="1"/>
    <row r="363" spans="10:19" s="1" customFormat="1" ht="30" customHeight="1"/>
    <row r="364" spans="10:19" s="1" customFormat="1" ht="30" customHeight="1"/>
    <row r="365" spans="10:19" s="1" customFormat="1" ht="30" customHeight="1"/>
    <row r="366" spans="10:19" s="1" customFormat="1" ht="30" customHeight="1"/>
    <row r="367" spans="10:19" s="1" customFormat="1" ht="30" customHeight="1">
      <c r="J367" s="2"/>
      <c r="K367" s="2"/>
      <c r="M367" s="2"/>
      <c r="N367" s="2"/>
      <c r="O367" s="2"/>
      <c r="P367" s="2"/>
      <c r="Q367" s="2"/>
      <c r="R367" s="2"/>
      <c r="S367" s="2"/>
    </row>
    <row r="368" spans="10:19" s="1" customFormat="1" ht="30" customHeight="1">
      <c r="J368" s="2"/>
      <c r="K368" s="2"/>
      <c r="M368" s="2"/>
      <c r="N368" s="2"/>
      <c r="O368" s="2"/>
      <c r="P368" s="2"/>
      <c r="Q368" s="2"/>
      <c r="R368" s="2"/>
      <c r="S368" s="2"/>
    </row>
    <row r="369" spans="10:19" s="1" customFormat="1" ht="30" customHeight="1">
      <c r="J369" s="2"/>
      <c r="K369" s="2"/>
      <c r="M369" s="2"/>
      <c r="N369" s="2"/>
      <c r="O369" s="2"/>
      <c r="P369" s="2"/>
      <c r="Q369" s="2"/>
      <c r="R369" s="2"/>
      <c r="S369" s="2"/>
    </row>
    <row r="370" spans="10:19" s="1" customFormat="1" ht="30" customHeight="1">
      <c r="J370" s="2"/>
      <c r="K370" s="2"/>
      <c r="M370" s="2"/>
      <c r="N370" s="2"/>
      <c r="O370" s="2"/>
      <c r="P370" s="2"/>
      <c r="Q370" s="2"/>
      <c r="R370" s="2"/>
      <c r="S370" s="2"/>
    </row>
    <row r="371" spans="10:19" s="1" customFormat="1" ht="30" customHeight="1">
      <c r="J371" s="2"/>
      <c r="K371" s="2"/>
      <c r="M371" s="2"/>
      <c r="N371" s="2"/>
      <c r="O371" s="2"/>
      <c r="P371" s="2"/>
      <c r="Q371" s="2"/>
      <c r="R371" s="2"/>
      <c r="S371" s="2"/>
    </row>
    <row r="372" spans="10:19" s="1" customFormat="1" ht="30" customHeight="1">
      <c r="J372" s="2"/>
      <c r="K372" s="2"/>
      <c r="M372" s="2"/>
      <c r="N372" s="2"/>
      <c r="O372" s="2"/>
      <c r="P372" s="2"/>
      <c r="Q372" s="2"/>
      <c r="R372" s="2"/>
      <c r="S372" s="2"/>
    </row>
    <row r="373" spans="10:19" s="1" customFormat="1" ht="30" customHeight="1">
      <c r="J373" s="2"/>
      <c r="K373" s="2"/>
      <c r="M373" s="2"/>
      <c r="N373" s="2"/>
      <c r="O373" s="2"/>
      <c r="P373" s="2"/>
      <c r="Q373" s="2"/>
      <c r="R373" s="2"/>
      <c r="S373" s="2"/>
    </row>
    <row r="374" spans="10:19" s="1" customFormat="1" ht="30" customHeight="1">
      <c r="J374" s="2"/>
      <c r="K374" s="2"/>
      <c r="M374" s="2"/>
      <c r="N374" s="2"/>
      <c r="O374" s="2"/>
      <c r="P374" s="2"/>
      <c r="Q374" s="2"/>
      <c r="R374" s="2"/>
      <c r="S374" s="2"/>
    </row>
    <row r="375" spans="10:19" s="1" customFormat="1" ht="30" customHeight="1">
      <c r="J375" s="2"/>
      <c r="K375" s="2"/>
      <c r="M375" s="2"/>
      <c r="N375" s="2"/>
      <c r="O375" s="2"/>
      <c r="P375" s="2"/>
      <c r="Q375" s="2"/>
      <c r="R375" s="2"/>
      <c r="S375" s="2"/>
    </row>
    <row r="376" spans="10:19" s="1" customFormat="1" ht="30" customHeight="1">
      <c r="J376" s="2"/>
      <c r="K376" s="2"/>
      <c r="M376" s="2"/>
      <c r="N376" s="2"/>
      <c r="O376" s="2"/>
      <c r="P376" s="2"/>
      <c r="Q376" s="2"/>
      <c r="R376" s="2"/>
      <c r="S376" s="2"/>
    </row>
    <row r="377" spans="10:19" s="1" customFormat="1" ht="30" customHeight="1">
      <c r="J377" s="2"/>
      <c r="K377" s="2"/>
      <c r="M377" s="2"/>
      <c r="N377" s="2"/>
      <c r="O377" s="2"/>
      <c r="P377" s="2"/>
      <c r="Q377" s="2"/>
      <c r="R377" s="2"/>
      <c r="S377" s="2"/>
    </row>
    <row r="378" spans="10:19" s="1" customFormat="1" ht="30" customHeight="1">
      <c r="J378" s="2"/>
      <c r="K378" s="2"/>
      <c r="M378" s="2"/>
      <c r="N378" s="2"/>
      <c r="O378" s="2"/>
      <c r="P378" s="2"/>
      <c r="Q378" s="2"/>
      <c r="R378" s="2"/>
      <c r="S378" s="2"/>
    </row>
    <row r="379" spans="10:19" s="1" customFormat="1" ht="30" customHeight="1">
      <c r="J379" s="2"/>
      <c r="K379" s="2"/>
      <c r="M379" s="2"/>
      <c r="N379" s="2"/>
      <c r="O379" s="2"/>
      <c r="P379" s="2"/>
      <c r="Q379" s="2"/>
      <c r="R379" s="2"/>
      <c r="S379" s="2"/>
    </row>
    <row r="380" spans="10:19" s="1" customFormat="1" ht="30" customHeight="1">
      <c r="J380" s="2"/>
      <c r="K380" s="2"/>
      <c r="M380" s="2"/>
      <c r="N380" s="2"/>
      <c r="O380" s="2"/>
      <c r="P380" s="2"/>
      <c r="Q380" s="2"/>
      <c r="R380" s="2"/>
      <c r="S380" s="2"/>
    </row>
    <row r="381" spans="10:19" s="1" customFormat="1" ht="30" customHeight="1">
      <c r="J381" s="2"/>
      <c r="K381" s="2"/>
      <c r="M381" s="2"/>
      <c r="N381" s="2"/>
      <c r="O381" s="2"/>
      <c r="P381" s="2"/>
      <c r="Q381" s="2"/>
      <c r="R381" s="2"/>
      <c r="S381" s="2"/>
    </row>
    <row r="382" spans="10:19" s="1" customFormat="1" ht="30" customHeight="1">
      <c r="J382" s="2"/>
      <c r="K382" s="2"/>
      <c r="M382" s="2"/>
      <c r="N382" s="2"/>
      <c r="O382" s="2"/>
      <c r="P382" s="2"/>
      <c r="Q382" s="2"/>
      <c r="R382" s="2"/>
      <c r="S382" s="2"/>
    </row>
    <row r="383" spans="10:19" s="1" customFormat="1" ht="30" customHeight="1">
      <c r="J383" s="2"/>
      <c r="K383" s="2"/>
      <c r="M383" s="2"/>
      <c r="N383" s="2"/>
      <c r="O383" s="2"/>
      <c r="P383" s="2"/>
      <c r="Q383" s="2"/>
      <c r="R383" s="2"/>
      <c r="S383" s="2"/>
    </row>
    <row r="384" spans="10:19" s="1" customFormat="1" ht="30" customHeight="1">
      <c r="J384" s="2"/>
      <c r="K384" s="2"/>
      <c r="M384" s="2"/>
      <c r="N384" s="2"/>
      <c r="O384" s="2"/>
      <c r="P384" s="2"/>
      <c r="Q384" s="2"/>
      <c r="R384" s="2"/>
      <c r="S384" s="2"/>
    </row>
    <row r="385" spans="10:19" s="1" customFormat="1" ht="30" customHeight="1">
      <c r="J385" s="2"/>
      <c r="K385" s="2"/>
      <c r="M385" s="2"/>
      <c r="N385" s="2"/>
      <c r="O385" s="2"/>
      <c r="P385" s="2"/>
      <c r="Q385" s="2"/>
      <c r="R385" s="2"/>
      <c r="S385" s="2"/>
    </row>
    <row r="386" spans="10:19" s="1" customFormat="1" ht="30" customHeight="1">
      <c r="J386" s="2"/>
      <c r="K386" s="2"/>
      <c r="M386" s="2"/>
      <c r="N386" s="2"/>
      <c r="O386" s="2"/>
      <c r="P386" s="2"/>
      <c r="Q386" s="2"/>
      <c r="R386" s="2"/>
      <c r="S386" s="2"/>
    </row>
    <row r="387" spans="10:19" s="1" customFormat="1" ht="30" customHeight="1">
      <c r="J387" s="2"/>
      <c r="K387" s="2"/>
      <c r="M387" s="2"/>
      <c r="N387" s="2"/>
      <c r="O387" s="2"/>
      <c r="P387" s="2"/>
      <c r="Q387" s="2"/>
      <c r="R387" s="2"/>
      <c r="S387" s="2"/>
    </row>
    <row r="388" spans="10:19" s="1" customFormat="1" ht="30" customHeight="1">
      <c r="J388" s="2"/>
      <c r="K388" s="2"/>
      <c r="M388" s="2"/>
      <c r="N388" s="2"/>
      <c r="O388" s="2"/>
      <c r="P388" s="2"/>
      <c r="Q388" s="2"/>
      <c r="R388" s="2"/>
      <c r="S388" s="2"/>
    </row>
    <row r="389" spans="10:19" s="1" customFormat="1" ht="30" customHeight="1">
      <c r="J389" s="2"/>
      <c r="K389" s="2"/>
      <c r="M389" s="2"/>
      <c r="N389" s="2"/>
      <c r="O389" s="2"/>
      <c r="P389" s="2"/>
      <c r="Q389" s="2"/>
      <c r="R389" s="2"/>
      <c r="S389" s="2"/>
    </row>
    <row r="390" spans="10:19" s="1" customFormat="1" ht="30" customHeight="1">
      <c r="J390" s="2"/>
      <c r="K390" s="2"/>
      <c r="M390" s="2"/>
      <c r="N390" s="2"/>
      <c r="O390" s="2"/>
      <c r="P390" s="2"/>
      <c r="Q390" s="2"/>
      <c r="R390" s="2"/>
      <c r="S390" s="2"/>
    </row>
    <row r="391" spans="10:19" s="1" customFormat="1" ht="30" customHeight="1">
      <c r="J391" s="2"/>
      <c r="K391" s="2"/>
      <c r="M391" s="2"/>
      <c r="N391" s="2"/>
      <c r="O391" s="2"/>
      <c r="P391" s="2"/>
      <c r="Q391" s="2"/>
      <c r="R391" s="2"/>
      <c r="S391" s="2"/>
    </row>
    <row r="392" spans="10:19" s="1" customFormat="1" ht="30" customHeight="1">
      <c r="J392" s="2"/>
      <c r="K392" s="2"/>
      <c r="M392" s="2"/>
      <c r="N392" s="2"/>
      <c r="O392" s="2"/>
      <c r="P392" s="2"/>
      <c r="Q392" s="2"/>
      <c r="R392" s="2"/>
      <c r="S392" s="2"/>
    </row>
    <row r="393" spans="10:19" s="1" customFormat="1" ht="30" customHeight="1">
      <c r="J393" s="2"/>
      <c r="K393" s="2"/>
      <c r="M393" s="2"/>
      <c r="N393" s="2"/>
      <c r="O393" s="2"/>
      <c r="P393" s="2"/>
      <c r="Q393" s="2"/>
      <c r="R393" s="2"/>
      <c r="S393" s="2"/>
    </row>
    <row r="394" spans="10:19" s="1" customFormat="1" ht="30" customHeight="1">
      <c r="J394" s="2"/>
      <c r="K394" s="2"/>
      <c r="M394" s="2"/>
      <c r="N394" s="2"/>
      <c r="O394" s="2"/>
      <c r="P394" s="2"/>
      <c r="Q394" s="2"/>
      <c r="R394" s="2"/>
      <c r="S394" s="2"/>
    </row>
    <row r="395" spans="10:19" s="1" customFormat="1" ht="30" customHeight="1">
      <c r="J395" s="2"/>
      <c r="K395" s="2"/>
      <c r="M395" s="2"/>
      <c r="N395" s="2"/>
      <c r="O395" s="2"/>
      <c r="P395" s="2"/>
      <c r="Q395" s="2"/>
      <c r="R395" s="2"/>
      <c r="S395" s="2"/>
    </row>
    <row r="396" spans="10:19" s="1" customFormat="1" ht="30" customHeight="1">
      <c r="J396" s="2"/>
      <c r="K396" s="2"/>
      <c r="M396" s="2"/>
      <c r="N396" s="2"/>
      <c r="O396" s="2"/>
      <c r="P396" s="2"/>
      <c r="Q396" s="2"/>
      <c r="R396" s="2"/>
      <c r="S396" s="2"/>
    </row>
    <row r="397" spans="10:19" s="1" customFormat="1" ht="30" customHeight="1">
      <c r="J397" s="2"/>
      <c r="K397" s="2"/>
      <c r="M397" s="2"/>
      <c r="N397" s="2"/>
      <c r="O397" s="2"/>
      <c r="P397" s="2"/>
      <c r="Q397" s="2"/>
      <c r="R397" s="2"/>
      <c r="S397" s="2"/>
    </row>
    <row r="398" spans="10:19" s="1" customFormat="1" ht="30" customHeight="1">
      <c r="J398" s="2"/>
      <c r="K398" s="2"/>
      <c r="M398" s="2"/>
      <c r="N398" s="2"/>
      <c r="O398" s="2"/>
      <c r="P398" s="2"/>
      <c r="Q398" s="2"/>
      <c r="R398" s="2"/>
      <c r="S398" s="2"/>
    </row>
    <row r="399" spans="10:19">
      <c r="J399" s="2"/>
      <c r="K399" s="2"/>
      <c r="L399" s="1"/>
      <c r="M399" s="2"/>
      <c r="N399" s="2"/>
      <c r="O399" s="2"/>
      <c r="P399" s="2"/>
      <c r="Q399" s="2"/>
      <c r="R399" s="2"/>
      <c r="S399" s="2"/>
    </row>
    <row r="400" spans="10:19">
      <c r="J400" s="2"/>
      <c r="K400" s="2"/>
      <c r="L400" s="1"/>
      <c r="M400" s="2"/>
      <c r="N400" s="2"/>
      <c r="O400" s="2"/>
      <c r="P400" s="2"/>
      <c r="Q400" s="2"/>
      <c r="R400" s="2"/>
      <c r="S400" s="2"/>
    </row>
    <row r="401" spans="10:19">
      <c r="J401" s="2"/>
      <c r="K401" s="2"/>
      <c r="L401" s="1"/>
      <c r="M401" s="2"/>
      <c r="N401" s="2"/>
      <c r="O401" s="2"/>
      <c r="P401" s="2"/>
      <c r="Q401" s="2"/>
      <c r="R401" s="2"/>
      <c r="S401" s="2"/>
    </row>
    <row r="402" spans="10:19">
      <c r="J402" s="2"/>
      <c r="K402" s="2"/>
      <c r="L402" s="1"/>
      <c r="M402" s="2"/>
      <c r="N402" s="2"/>
      <c r="O402" s="2"/>
      <c r="P402" s="2"/>
      <c r="Q402" s="2"/>
      <c r="R402" s="2"/>
      <c r="S402" s="2"/>
    </row>
    <row r="404" spans="10:19" ht="15" customHeight="1"/>
    <row r="406" spans="10:19" ht="22.5" customHeight="1"/>
    <row r="417" spans="10:19">
      <c r="J417" s="563"/>
      <c r="K417" s="563"/>
      <c r="L417" s="563"/>
      <c r="M417" s="563"/>
      <c r="N417" s="328"/>
      <c r="O417" s="328"/>
      <c r="P417" s="328"/>
      <c r="Q417" s="328"/>
      <c r="R417" s="328"/>
      <c r="S417" s="328"/>
    </row>
    <row r="418" spans="10:19">
      <c r="J418" s="563"/>
      <c r="K418" s="563"/>
      <c r="L418" s="563"/>
      <c r="M418" s="563"/>
      <c r="N418" s="328"/>
      <c r="O418" s="328"/>
      <c r="P418" s="328"/>
      <c r="Q418" s="328"/>
      <c r="R418" s="328"/>
      <c r="S418" s="328"/>
    </row>
    <row r="419" spans="10:19">
      <c r="J419" s="563"/>
      <c r="K419" s="563"/>
      <c r="L419" s="563"/>
      <c r="M419" s="563"/>
      <c r="N419" s="328"/>
      <c r="O419" s="328"/>
      <c r="P419" s="328"/>
      <c r="Q419" s="328"/>
      <c r="R419" s="328"/>
      <c r="S419" s="328"/>
    </row>
    <row r="420" spans="10:19">
      <c r="J420" s="563"/>
      <c r="K420" s="563"/>
      <c r="L420" s="563"/>
      <c r="M420" s="563"/>
      <c r="N420" s="328"/>
      <c r="O420" s="328"/>
      <c r="P420" s="328"/>
      <c r="Q420" s="328"/>
      <c r="R420" s="328"/>
      <c r="S420" s="328"/>
    </row>
    <row r="421" spans="10:19">
      <c r="J421" s="563"/>
      <c r="K421" s="563"/>
      <c r="L421" s="563"/>
      <c r="M421" s="563"/>
      <c r="N421" s="328"/>
      <c r="O421" s="328"/>
      <c r="P421" s="328"/>
      <c r="Q421" s="328"/>
      <c r="R421" s="328"/>
      <c r="S421" s="328"/>
    </row>
    <row r="422" spans="10:19">
      <c r="J422" s="563"/>
      <c r="K422" s="563"/>
      <c r="L422" s="563"/>
      <c r="M422" s="563"/>
      <c r="N422" s="328"/>
      <c r="O422" s="328"/>
      <c r="P422" s="328"/>
      <c r="Q422" s="328"/>
      <c r="R422" s="328"/>
      <c r="S422" s="328"/>
    </row>
    <row r="423" spans="10:19">
      <c r="J423" s="563"/>
      <c r="K423" s="563"/>
      <c r="L423" s="563"/>
      <c r="M423" s="563"/>
      <c r="N423" s="328"/>
      <c r="O423" s="328"/>
      <c r="P423" s="328"/>
      <c r="Q423" s="328"/>
      <c r="R423" s="328"/>
      <c r="S423" s="328"/>
    </row>
    <row r="424" spans="10:19">
      <c r="J424" s="563"/>
      <c r="K424" s="563"/>
      <c r="L424" s="563"/>
      <c r="M424" s="563"/>
      <c r="N424" s="328"/>
      <c r="O424" s="328"/>
      <c r="P424" s="328"/>
      <c r="Q424" s="328"/>
      <c r="R424" s="328"/>
      <c r="S424" s="328"/>
    </row>
    <row r="425" spans="10:19">
      <c r="J425" s="563"/>
      <c r="K425" s="563"/>
      <c r="L425" s="563"/>
      <c r="M425" s="563"/>
      <c r="N425" s="328"/>
      <c r="O425" s="328"/>
      <c r="P425" s="328"/>
      <c r="Q425" s="328"/>
      <c r="R425" s="328"/>
      <c r="S425" s="328"/>
    </row>
    <row r="426" spans="10:19">
      <c r="J426" s="563"/>
      <c r="K426" s="563"/>
      <c r="L426" s="563"/>
      <c r="M426" s="563"/>
      <c r="N426" s="328"/>
      <c r="O426" s="328"/>
      <c r="P426" s="328"/>
      <c r="Q426" s="328"/>
      <c r="R426" s="328"/>
      <c r="S426" s="328"/>
    </row>
    <row r="427" spans="10:19">
      <c r="J427" s="563"/>
      <c r="K427" s="563"/>
      <c r="L427" s="563"/>
      <c r="M427" s="563"/>
      <c r="N427" s="328"/>
      <c r="O427" s="328"/>
      <c r="P427" s="328"/>
      <c r="Q427" s="328"/>
      <c r="R427" s="328"/>
      <c r="S427" s="328"/>
    </row>
    <row r="428" spans="10:19">
      <c r="J428" s="563"/>
      <c r="K428" s="563"/>
      <c r="L428" s="563"/>
      <c r="M428" s="563"/>
      <c r="N428" s="328"/>
      <c r="O428" s="328"/>
      <c r="P428" s="328"/>
      <c r="Q428" s="328"/>
      <c r="R428" s="328"/>
      <c r="S428" s="328"/>
    </row>
    <row r="429" spans="10:19">
      <c r="J429" s="563"/>
      <c r="K429" s="563"/>
      <c r="L429" s="563"/>
      <c r="M429" s="563"/>
      <c r="N429" s="328"/>
      <c r="O429" s="328"/>
      <c r="P429" s="328"/>
      <c r="Q429" s="328"/>
      <c r="R429" s="328"/>
      <c r="S429" s="328"/>
    </row>
    <row r="430" spans="10:19">
      <c r="J430" s="563"/>
      <c r="K430" s="563"/>
      <c r="L430" s="563"/>
      <c r="M430" s="563"/>
      <c r="N430" s="328"/>
      <c r="O430" s="328"/>
      <c r="P430" s="328"/>
      <c r="Q430" s="328"/>
      <c r="R430" s="328"/>
      <c r="S430" s="328"/>
    </row>
    <row r="431" spans="10:19">
      <c r="J431" s="563"/>
      <c r="K431" s="563"/>
      <c r="L431" s="563"/>
      <c r="M431" s="563"/>
      <c r="N431" s="328"/>
      <c r="O431" s="328"/>
      <c r="P431" s="328"/>
      <c r="Q431" s="328"/>
      <c r="R431" s="328"/>
      <c r="S431" s="328"/>
    </row>
    <row r="432" spans="10:19">
      <c r="J432" s="563"/>
      <c r="K432" s="563"/>
      <c r="L432" s="563"/>
      <c r="M432" s="563"/>
      <c r="N432" s="328"/>
      <c r="O432" s="328"/>
      <c r="P432" s="328"/>
      <c r="Q432" s="328"/>
      <c r="R432" s="328"/>
      <c r="S432" s="328"/>
    </row>
    <row r="433" spans="10:19">
      <c r="J433" s="563"/>
      <c r="K433" s="563"/>
      <c r="L433" s="563"/>
      <c r="M433" s="563"/>
      <c r="N433" s="328"/>
      <c r="O433" s="328"/>
      <c r="P433" s="328"/>
      <c r="Q433" s="328"/>
      <c r="R433" s="328"/>
      <c r="S433" s="328"/>
    </row>
    <row r="434" spans="10:19">
      <c r="J434" s="563"/>
      <c r="K434" s="563"/>
      <c r="L434" s="563"/>
      <c r="M434" s="563"/>
      <c r="N434" s="328"/>
      <c r="O434" s="328"/>
      <c r="P434" s="328"/>
      <c r="Q434" s="328"/>
      <c r="R434" s="328"/>
      <c r="S434" s="328"/>
    </row>
    <row r="435" spans="10:19">
      <c r="J435" s="563"/>
      <c r="K435" s="563"/>
      <c r="L435" s="563"/>
      <c r="M435" s="563"/>
      <c r="N435" s="328"/>
      <c r="O435" s="328"/>
      <c r="P435" s="328"/>
      <c r="Q435" s="328"/>
      <c r="R435" s="328"/>
      <c r="S435" s="328"/>
    </row>
    <row r="436" spans="10:19">
      <c r="J436" s="563"/>
      <c r="K436" s="563"/>
      <c r="L436" s="563"/>
      <c r="M436" s="563"/>
      <c r="N436" s="328"/>
      <c r="O436" s="328"/>
      <c r="P436" s="328"/>
      <c r="Q436" s="328"/>
      <c r="R436" s="328"/>
      <c r="S436" s="328"/>
    </row>
    <row r="437" spans="10:19">
      <c r="J437" s="563"/>
      <c r="K437" s="563"/>
      <c r="L437" s="563"/>
      <c r="M437" s="563"/>
      <c r="N437" s="328"/>
      <c r="O437" s="328"/>
      <c r="P437" s="328"/>
      <c r="Q437" s="328"/>
      <c r="R437" s="328"/>
      <c r="S437" s="328"/>
    </row>
    <row r="438" spans="10:19">
      <c r="J438" s="563"/>
      <c r="K438" s="563"/>
      <c r="L438" s="563"/>
      <c r="M438" s="563"/>
      <c r="N438" s="328"/>
      <c r="O438" s="328"/>
      <c r="P438" s="328"/>
      <c r="Q438" s="328"/>
      <c r="R438" s="328"/>
      <c r="S438" s="328"/>
    </row>
    <row r="439" spans="10:19">
      <c r="J439" s="563"/>
      <c r="K439" s="563"/>
      <c r="L439" s="563"/>
      <c r="M439" s="563"/>
      <c r="N439" s="328"/>
      <c r="O439" s="328"/>
      <c r="P439" s="328"/>
      <c r="Q439" s="328"/>
      <c r="R439" s="328"/>
      <c r="S439" s="328"/>
    </row>
    <row r="440" spans="10:19">
      <c r="J440" s="563"/>
      <c r="K440" s="563"/>
      <c r="L440" s="563"/>
      <c r="M440" s="563"/>
      <c r="N440" s="328"/>
      <c r="O440" s="328"/>
      <c r="P440" s="328"/>
      <c r="Q440" s="328"/>
      <c r="R440" s="328"/>
      <c r="S440" s="328"/>
    </row>
    <row r="441" spans="10:19">
      <c r="J441" s="563"/>
      <c r="K441" s="563"/>
      <c r="L441" s="563"/>
      <c r="M441" s="563"/>
      <c r="N441" s="328"/>
      <c r="O441" s="328"/>
      <c r="P441" s="328"/>
      <c r="Q441" s="328"/>
      <c r="R441" s="328"/>
      <c r="S441" s="328"/>
    </row>
    <row r="442" spans="10:19">
      <c r="J442" s="563"/>
      <c r="K442" s="563"/>
      <c r="L442" s="563"/>
      <c r="M442" s="563"/>
      <c r="N442" s="328"/>
      <c r="O442" s="328"/>
      <c r="P442" s="328"/>
      <c r="Q442" s="328"/>
      <c r="R442" s="328"/>
      <c r="S442" s="328"/>
    </row>
    <row r="443" spans="10:19">
      <c r="J443" s="563"/>
      <c r="K443" s="563"/>
      <c r="L443" s="563"/>
      <c r="M443" s="563"/>
      <c r="N443" s="328"/>
      <c r="O443" s="328"/>
      <c r="P443" s="328"/>
      <c r="Q443" s="328"/>
      <c r="R443" s="328"/>
      <c r="S443" s="328"/>
    </row>
    <row r="444" spans="10:19">
      <c r="J444" s="563"/>
      <c r="K444" s="563"/>
      <c r="L444" s="563"/>
      <c r="M444" s="563"/>
      <c r="N444" s="328"/>
      <c r="O444" s="328"/>
      <c r="P444" s="328"/>
      <c r="Q444" s="328"/>
      <c r="R444" s="328"/>
      <c r="S444" s="328"/>
    </row>
    <row r="445" spans="10:19">
      <c r="J445" s="563"/>
      <c r="K445" s="563"/>
      <c r="L445" s="563"/>
      <c r="M445" s="563"/>
      <c r="N445" s="328"/>
      <c r="O445" s="328"/>
      <c r="P445" s="328"/>
      <c r="Q445" s="328"/>
      <c r="R445" s="328"/>
      <c r="S445" s="328"/>
    </row>
    <row r="446" spans="10:19">
      <c r="J446" s="2"/>
      <c r="K446" s="2"/>
      <c r="L446" s="1"/>
      <c r="M446" s="2"/>
      <c r="N446" s="2"/>
      <c r="O446" s="2"/>
      <c r="P446" s="2"/>
      <c r="Q446" s="2"/>
      <c r="R446" s="2"/>
      <c r="S446" s="2"/>
    </row>
    <row r="447" spans="10:19">
      <c r="J447" s="2"/>
      <c r="K447" s="2"/>
      <c r="L447" s="1"/>
      <c r="M447" s="2"/>
      <c r="N447" s="2"/>
      <c r="O447" s="2"/>
      <c r="P447" s="2"/>
      <c r="Q447" s="2"/>
      <c r="R447" s="2"/>
      <c r="S447" s="2"/>
    </row>
    <row r="448" spans="10:19" s="1" customFormat="1" ht="30" customHeight="1">
      <c r="J448" s="2"/>
      <c r="K448" s="2"/>
      <c r="M448" s="2"/>
      <c r="N448" s="2"/>
      <c r="O448" s="2"/>
      <c r="P448" s="2"/>
      <c r="Q448" s="2"/>
      <c r="R448" s="2"/>
      <c r="S448" s="2"/>
    </row>
    <row r="449" spans="10:19" s="1" customFormat="1" ht="30" customHeight="1">
      <c r="J449" s="2"/>
      <c r="K449" s="2"/>
      <c r="M449" s="2"/>
      <c r="N449" s="2"/>
      <c r="O449" s="2"/>
      <c r="P449" s="2"/>
      <c r="Q449" s="2"/>
      <c r="R449" s="2"/>
      <c r="S449" s="2"/>
    </row>
    <row r="450" spans="10:19" s="1" customFormat="1" ht="30" customHeight="1">
      <c r="J450" s="2"/>
      <c r="K450" s="2"/>
      <c r="M450" s="2"/>
      <c r="N450" s="2"/>
      <c r="O450" s="2"/>
      <c r="P450" s="2"/>
      <c r="Q450" s="2"/>
      <c r="R450" s="2"/>
      <c r="S450" s="2"/>
    </row>
    <row r="451" spans="10:19" s="1" customFormat="1" ht="30" customHeight="1">
      <c r="J451" s="2"/>
      <c r="K451" s="2"/>
      <c r="M451" s="2"/>
      <c r="N451" s="2"/>
      <c r="O451" s="2"/>
      <c r="P451" s="2"/>
      <c r="Q451" s="2"/>
      <c r="R451" s="2"/>
      <c r="S451" s="2"/>
    </row>
    <row r="452" spans="10:19" s="1" customFormat="1" ht="30" customHeight="1">
      <c r="J452" s="2"/>
      <c r="K452" s="2"/>
      <c r="M452" s="2"/>
      <c r="N452" s="2"/>
      <c r="O452" s="2"/>
      <c r="P452" s="2"/>
      <c r="Q452" s="2"/>
      <c r="R452" s="2"/>
      <c r="S452" s="2"/>
    </row>
    <row r="453" spans="10:19" s="1" customFormat="1" ht="30" customHeight="1">
      <c r="J453" s="2"/>
      <c r="K453" s="2"/>
      <c r="M453" s="2"/>
      <c r="N453" s="2"/>
      <c r="O453" s="2"/>
      <c r="P453" s="2"/>
      <c r="Q453" s="2"/>
      <c r="R453" s="2"/>
      <c r="S453" s="2"/>
    </row>
    <row r="454" spans="10:19" s="1" customFormat="1" ht="30" customHeight="1">
      <c r="J454" s="2"/>
      <c r="K454" s="2"/>
      <c r="M454" s="2"/>
      <c r="N454" s="2"/>
      <c r="O454" s="2"/>
      <c r="P454" s="2"/>
      <c r="Q454" s="2"/>
      <c r="R454" s="2"/>
      <c r="S454" s="2"/>
    </row>
    <row r="455" spans="10:19" s="1" customFormat="1" ht="30" customHeight="1">
      <c r="J455" s="2"/>
      <c r="K455" s="2"/>
      <c r="M455" s="2"/>
      <c r="N455" s="2"/>
      <c r="O455" s="2"/>
      <c r="P455" s="2"/>
      <c r="Q455" s="2"/>
      <c r="R455" s="2"/>
      <c r="S455" s="2"/>
    </row>
    <row r="456" spans="10:19" s="1" customFormat="1" ht="30" customHeight="1">
      <c r="J456" s="2"/>
      <c r="K456" s="2"/>
      <c r="M456" s="2"/>
      <c r="N456" s="2"/>
      <c r="O456" s="2"/>
      <c r="P456" s="2"/>
      <c r="Q456" s="2"/>
      <c r="R456" s="2"/>
      <c r="S456" s="2"/>
    </row>
    <row r="457" spans="10:19" s="1" customFormat="1" ht="30" customHeight="1">
      <c r="J457" s="2"/>
      <c r="K457" s="2"/>
      <c r="M457" s="2"/>
      <c r="N457" s="2"/>
      <c r="O457" s="2"/>
      <c r="P457" s="2"/>
      <c r="Q457" s="2"/>
      <c r="R457" s="2"/>
      <c r="S457" s="2"/>
    </row>
    <row r="458" spans="10:19" s="1" customFormat="1" ht="30" customHeight="1">
      <c r="J458" s="2"/>
      <c r="K458" s="2"/>
      <c r="M458" s="2"/>
      <c r="N458" s="2"/>
      <c r="O458" s="2"/>
      <c r="P458" s="2"/>
      <c r="Q458" s="2"/>
      <c r="R458" s="2"/>
      <c r="S458" s="2"/>
    </row>
    <row r="459" spans="10:19" s="1" customFormat="1" ht="30" customHeight="1">
      <c r="J459" s="2"/>
      <c r="K459" s="2"/>
      <c r="M459" s="2"/>
      <c r="N459" s="2"/>
      <c r="O459" s="2"/>
      <c r="P459" s="2"/>
      <c r="Q459" s="2"/>
      <c r="R459" s="2"/>
      <c r="S459" s="2"/>
    </row>
    <row r="460" spans="10:19" s="1" customFormat="1" ht="30" customHeight="1">
      <c r="J460" s="2"/>
      <c r="K460" s="2"/>
      <c r="M460" s="2"/>
      <c r="N460" s="2"/>
      <c r="O460" s="2"/>
      <c r="P460" s="2"/>
      <c r="Q460" s="2"/>
      <c r="R460" s="2"/>
      <c r="S460" s="2"/>
    </row>
    <row r="461" spans="10:19" s="1" customFormat="1" ht="30" customHeight="1">
      <c r="J461" s="2"/>
      <c r="K461" s="2"/>
      <c r="M461" s="2"/>
      <c r="N461" s="2"/>
      <c r="O461" s="2"/>
      <c r="P461" s="2"/>
      <c r="Q461" s="2"/>
      <c r="R461" s="2"/>
      <c r="S461" s="2"/>
    </row>
    <row r="462" spans="10:19" s="1" customFormat="1" ht="30" customHeight="1">
      <c r="J462" s="2"/>
      <c r="K462" s="2"/>
      <c r="M462" s="2"/>
      <c r="N462" s="2"/>
      <c r="O462" s="2"/>
      <c r="P462" s="2"/>
      <c r="Q462" s="2"/>
      <c r="R462" s="2"/>
      <c r="S462" s="2"/>
    </row>
    <row r="463" spans="10:19" s="1" customFormat="1" ht="30" customHeight="1">
      <c r="J463" s="2"/>
      <c r="K463" s="2"/>
      <c r="M463" s="2"/>
      <c r="N463" s="2"/>
      <c r="O463" s="2"/>
      <c r="P463" s="2"/>
      <c r="Q463" s="2"/>
      <c r="R463" s="2"/>
      <c r="S463" s="2"/>
    </row>
    <row r="464" spans="10:19" s="1" customFormat="1" ht="30" customHeight="1">
      <c r="J464" s="2"/>
      <c r="K464" s="2"/>
      <c r="M464" s="2"/>
      <c r="N464" s="2"/>
      <c r="O464" s="2"/>
      <c r="P464" s="2"/>
      <c r="Q464" s="2"/>
      <c r="R464" s="2"/>
      <c r="S464" s="2"/>
    </row>
    <row r="465" spans="10:19" s="1" customFormat="1" ht="30" customHeight="1">
      <c r="J465" s="2"/>
      <c r="K465" s="2"/>
      <c r="M465" s="2"/>
      <c r="N465" s="2"/>
      <c r="O465" s="2"/>
      <c r="P465" s="2"/>
      <c r="Q465" s="2"/>
      <c r="R465" s="2"/>
      <c r="S465" s="2"/>
    </row>
    <row r="466" spans="10:19" s="1" customFormat="1" ht="30" customHeight="1">
      <c r="J466" s="2"/>
      <c r="K466" s="2"/>
      <c r="M466" s="2"/>
      <c r="N466" s="2"/>
      <c r="O466" s="2"/>
      <c r="P466" s="2"/>
      <c r="Q466" s="2"/>
      <c r="R466" s="2"/>
      <c r="S466" s="2"/>
    </row>
    <row r="467" spans="10:19" s="1" customFormat="1" ht="30" customHeight="1">
      <c r="J467" s="2"/>
      <c r="K467" s="2"/>
      <c r="M467" s="2"/>
      <c r="N467" s="2"/>
      <c r="O467" s="2"/>
      <c r="P467" s="2"/>
      <c r="Q467" s="2"/>
      <c r="R467" s="2"/>
      <c r="S467" s="2"/>
    </row>
    <row r="468" spans="10:19" s="1" customFormat="1" ht="30" customHeight="1">
      <c r="J468" s="2"/>
      <c r="K468" s="2"/>
      <c r="M468" s="2"/>
      <c r="N468" s="2"/>
      <c r="O468" s="2"/>
      <c r="P468" s="2"/>
      <c r="Q468" s="2"/>
      <c r="R468" s="2"/>
      <c r="S468" s="2"/>
    </row>
    <row r="469" spans="10:19" s="1" customFormat="1" ht="30" customHeight="1">
      <c r="J469" s="2"/>
      <c r="K469" s="2"/>
      <c r="M469" s="2"/>
      <c r="N469" s="2"/>
      <c r="O469" s="2"/>
      <c r="P469" s="2"/>
      <c r="Q469" s="2"/>
      <c r="R469" s="2"/>
      <c r="S469" s="2"/>
    </row>
    <row r="470" spans="10:19" s="1" customFormat="1" ht="30" customHeight="1">
      <c r="J470" s="2"/>
      <c r="K470" s="2"/>
      <c r="M470" s="2"/>
      <c r="N470" s="2"/>
      <c r="O470" s="2"/>
      <c r="P470" s="2"/>
      <c r="Q470" s="2"/>
      <c r="R470" s="2"/>
      <c r="S470" s="2"/>
    </row>
    <row r="471" spans="10:19" s="1" customFormat="1" ht="30" customHeight="1">
      <c r="J471" s="2"/>
      <c r="K471" s="2"/>
      <c r="M471" s="2"/>
      <c r="N471" s="2"/>
      <c r="O471" s="2"/>
      <c r="P471" s="2"/>
      <c r="Q471" s="2"/>
      <c r="R471" s="2"/>
      <c r="S471" s="2"/>
    </row>
    <row r="472" spans="10:19" s="1" customFormat="1" ht="30" customHeight="1">
      <c r="J472" s="2"/>
      <c r="K472" s="2"/>
      <c r="M472" s="2"/>
      <c r="N472" s="2"/>
      <c r="O472" s="2"/>
      <c r="P472" s="2"/>
      <c r="Q472" s="2"/>
      <c r="R472" s="2"/>
      <c r="S472" s="2"/>
    </row>
    <row r="473" spans="10:19" s="1" customFormat="1" ht="30" customHeight="1">
      <c r="J473" s="2"/>
      <c r="K473" s="2"/>
      <c r="M473" s="2"/>
      <c r="N473" s="2"/>
      <c r="O473" s="2"/>
      <c r="P473" s="2"/>
      <c r="Q473" s="2"/>
      <c r="R473" s="2"/>
      <c r="S473" s="2"/>
    </row>
    <row r="474" spans="10:19" s="1" customFormat="1" ht="30" customHeight="1">
      <c r="J474" s="2"/>
      <c r="K474" s="2"/>
      <c r="M474" s="2"/>
      <c r="N474" s="2"/>
      <c r="O474" s="2"/>
      <c r="P474" s="2"/>
      <c r="Q474" s="2"/>
      <c r="R474" s="2"/>
      <c r="S474" s="2"/>
    </row>
    <row r="475" spans="10:19" s="1" customFormat="1" ht="30" customHeight="1">
      <c r="J475" s="2"/>
      <c r="K475" s="2"/>
      <c r="M475" s="2"/>
      <c r="N475" s="2"/>
      <c r="O475" s="2"/>
      <c r="P475" s="2"/>
      <c r="Q475" s="2"/>
      <c r="R475" s="2"/>
      <c r="S475" s="2"/>
    </row>
    <row r="476" spans="10:19" s="1" customFormat="1" ht="30" customHeight="1">
      <c r="J476" s="2"/>
      <c r="K476" s="2"/>
      <c r="M476" s="2"/>
      <c r="N476" s="2"/>
      <c r="O476" s="2"/>
      <c r="P476" s="2"/>
      <c r="Q476" s="2"/>
      <c r="R476" s="2"/>
      <c r="S476" s="2"/>
    </row>
    <row r="477" spans="10:19" s="1" customFormat="1" ht="30" customHeight="1">
      <c r="J477" s="2"/>
      <c r="K477" s="2"/>
      <c r="M477" s="2"/>
      <c r="N477" s="2"/>
      <c r="O477" s="2"/>
      <c r="P477" s="2"/>
      <c r="Q477" s="2"/>
      <c r="R477" s="2"/>
      <c r="S477" s="2"/>
    </row>
    <row r="478" spans="10:19" s="1" customFormat="1" ht="30" customHeight="1">
      <c r="J478" s="2"/>
      <c r="K478" s="2"/>
      <c r="M478" s="2"/>
      <c r="N478" s="2"/>
      <c r="O478" s="2"/>
      <c r="P478" s="2"/>
      <c r="Q478" s="2"/>
      <c r="R478" s="2"/>
      <c r="S478" s="2"/>
    </row>
    <row r="479" spans="10:19" s="1" customFormat="1" ht="30" customHeight="1">
      <c r="J479" s="2"/>
      <c r="K479" s="2"/>
      <c r="M479" s="2"/>
      <c r="N479" s="2"/>
      <c r="O479" s="2"/>
      <c r="P479" s="2"/>
      <c r="Q479" s="2"/>
      <c r="R479" s="2"/>
      <c r="S479" s="2"/>
    </row>
    <row r="480" spans="10:19" s="1" customFormat="1" ht="30" customHeight="1">
      <c r="J480" s="2"/>
      <c r="K480" s="2"/>
      <c r="M480" s="2"/>
      <c r="N480" s="2"/>
      <c r="O480" s="2"/>
      <c r="P480" s="2"/>
      <c r="Q480" s="2"/>
      <c r="R480" s="2"/>
      <c r="S480" s="2"/>
    </row>
    <row r="481" spans="10:19" s="1" customFormat="1" ht="30" customHeight="1">
      <c r="J481" s="2"/>
      <c r="K481" s="2"/>
      <c r="M481" s="2"/>
      <c r="N481" s="2"/>
      <c r="O481" s="2"/>
      <c r="P481" s="2"/>
      <c r="Q481" s="2"/>
      <c r="R481" s="2"/>
      <c r="S481" s="2"/>
    </row>
    <row r="482" spans="10:19" s="1" customFormat="1" ht="30" customHeight="1">
      <c r="J482" s="2"/>
      <c r="K482" s="2"/>
      <c r="M482" s="2"/>
      <c r="N482" s="2"/>
      <c r="O482" s="2"/>
      <c r="P482" s="2"/>
      <c r="Q482" s="2"/>
      <c r="R482" s="2"/>
      <c r="S482" s="2"/>
    </row>
    <row r="483" spans="10:19" s="1" customFormat="1" ht="30" customHeight="1">
      <c r="J483" s="2"/>
      <c r="K483" s="2"/>
      <c r="M483" s="2"/>
      <c r="N483" s="2"/>
      <c r="O483" s="2"/>
      <c r="P483" s="2"/>
      <c r="Q483" s="2"/>
      <c r="R483" s="2"/>
      <c r="S483" s="2"/>
    </row>
    <row r="484" spans="10:19" s="1" customFormat="1" ht="30" customHeight="1">
      <c r="J484" s="2"/>
      <c r="K484" s="2"/>
      <c r="M484" s="2"/>
      <c r="N484" s="2"/>
      <c r="O484" s="2"/>
      <c r="P484" s="2"/>
      <c r="Q484" s="2"/>
      <c r="R484" s="2"/>
      <c r="S484" s="2"/>
    </row>
    <row r="485" spans="10:19" s="1" customFormat="1" ht="30" customHeight="1">
      <c r="J485" s="2"/>
      <c r="K485" s="2"/>
      <c r="M485" s="2"/>
      <c r="N485" s="2"/>
      <c r="O485" s="2"/>
      <c r="P485" s="2"/>
      <c r="Q485" s="2"/>
      <c r="R485" s="2"/>
      <c r="S485" s="2"/>
    </row>
    <row r="486" spans="10:19" s="1" customFormat="1" ht="30" customHeight="1">
      <c r="J486" s="2"/>
      <c r="K486" s="2"/>
      <c r="M486" s="2"/>
      <c r="N486" s="2"/>
      <c r="O486" s="2"/>
      <c r="P486" s="2"/>
      <c r="Q486" s="2"/>
      <c r="R486" s="2"/>
      <c r="S486" s="2"/>
    </row>
    <row r="487" spans="10:19" s="1" customFormat="1" ht="30" customHeight="1">
      <c r="J487" s="2"/>
      <c r="K487" s="2"/>
      <c r="M487" s="2"/>
      <c r="N487" s="2"/>
      <c r="O487" s="2"/>
      <c r="P487" s="2"/>
      <c r="Q487" s="2"/>
      <c r="R487" s="2"/>
      <c r="S487" s="2"/>
    </row>
    <row r="488" spans="10:19" s="1" customFormat="1" ht="30" customHeight="1">
      <c r="J488" s="2"/>
      <c r="K488" s="2"/>
      <c r="M488" s="2"/>
      <c r="N488" s="2"/>
      <c r="O488" s="2"/>
      <c r="P488" s="2"/>
      <c r="Q488" s="2"/>
      <c r="R488" s="2"/>
      <c r="S488" s="2"/>
    </row>
    <row r="489" spans="10:19" s="1" customFormat="1" ht="30" customHeight="1">
      <c r="J489" s="2"/>
      <c r="K489" s="2"/>
      <c r="M489" s="2"/>
      <c r="N489" s="2"/>
      <c r="O489" s="2"/>
      <c r="P489" s="2"/>
      <c r="Q489" s="2"/>
      <c r="R489" s="2"/>
      <c r="S489" s="2"/>
    </row>
    <row r="490" spans="10:19" s="1" customFormat="1" ht="30" customHeight="1">
      <c r="J490" s="2"/>
      <c r="K490" s="2"/>
      <c r="M490" s="2"/>
      <c r="N490" s="2"/>
      <c r="O490" s="2"/>
      <c r="P490" s="2"/>
      <c r="Q490" s="2"/>
      <c r="R490" s="2"/>
      <c r="S490" s="2"/>
    </row>
    <row r="491" spans="10:19" s="1" customFormat="1" ht="30" customHeight="1">
      <c r="J491" s="2"/>
      <c r="K491" s="2"/>
      <c r="M491" s="2"/>
      <c r="N491" s="2"/>
      <c r="O491" s="2"/>
      <c r="P491" s="2"/>
      <c r="Q491" s="2"/>
      <c r="R491" s="2"/>
      <c r="S491" s="2"/>
    </row>
    <row r="492" spans="10:19" s="1" customFormat="1" ht="30" customHeight="1">
      <c r="J492" s="2"/>
      <c r="K492" s="2"/>
      <c r="M492" s="2"/>
      <c r="N492" s="2"/>
      <c r="O492" s="2"/>
      <c r="P492" s="2"/>
      <c r="Q492" s="2"/>
      <c r="R492" s="2"/>
      <c r="S492" s="2"/>
    </row>
    <row r="493" spans="10:19" s="1" customFormat="1" ht="30" customHeight="1">
      <c r="J493" s="2"/>
      <c r="K493" s="2"/>
      <c r="M493" s="2"/>
      <c r="N493" s="2"/>
      <c r="O493" s="2"/>
      <c r="P493" s="2"/>
      <c r="Q493" s="2"/>
      <c r="R493" s="2"/>
      <c r="S493" s="2"/>
    </row>
    <row r="494" spans="10:19" s="1" customFormat="1" ht="30" customHeight="1">
      <c r="J494" s="2"/>
      <c r="K494" s="2"/>
      <c r="M494" s="2"/>
      <c r="N494" s="2"/>
      <c r="O494" s="2"/>
      <c r="P494" s="2"/>
      <c r="Q494" s="2"/>
      <c r="R494" s="2"/>
      <c r="S494" s="2"/>
    </row>
    <row r="495" spans="10:19" s="1" customFormat="1" ht="30" customHeight="1">
      <c r="J495" s="2"/>
      <c r="K495" s="2"/>
      <c r="M495" s="2"/>
      <c r="N495" s="2"/>
      <c r="O495" s="2"/>
      <c r="P495" s="2"/>
      <c r="Q495" s="2"/>
      <c r="R495" s="2"/>
      <c r="S495" s="2"/>
    </row>
    <row r="496" spans="10:19" s="1" customFormat="1" ht="30" customHeight="1">
      <c r="J496" s="2"/>
      <c r="K496" s="2"/>
      <c r="M496" s="2"/>
      <c r="N496" s="2"/>
      <c r="O496" s="2"/>
      <c r="P496" s="2"/>
      <c r="Q496" s="2"/>
      <c r="R496" s="2"/>
      <c r="S496" s="2"/>
    </row>
    <row r="497" spans="10:19" s="1" customFormat="1" ht="30" customHeight="1">
      <c r="J497" s="2"/>
      <c r="K497" s="2"/>
      <c r="M497" s="2"/>
      <c r="N497" s="2"/>
      <c r="O497" s="2"/>
      <c r="P497" s="2"/>
      <c r="Q497" s="2"/>
      <c r="R497" s="2"/>
      <c r="S497" s="2"/>
    </row>
    <row r="498" spans="10:19">
      <c r="J498" s="2"/>
      <c r="K498" s="2"/>
      <c r="L498" s="1"/>
      <c r="M498" s="2"/>
      <c r="N498" s="2"/>
      <c r="O498" s="2"/>
      <c r="P498" s="2"/>
      <c r="Q498" s="2"/>
      <c r="R498" s="2"/>
      <c r="S498" s="2"/>
    </row>
    <row r="499" spans="10:19">
      <c r="J499" s="2"/>
      <c r="K499" s="2"/>
      <c r="L499" s="1"/>
      <c r="M499" s="2"/>
      <c r="N499" s="2"/>
      <c r="O499" s="2"/>
      <c r="P499" s="2"/>
      <c r="Q499" s="2"/>
      <c r="R499" s="2"/>
      <c r="S499" s="2"/>
    </row>
    <row r="500" spans="10:19">
      <c r="J500" s="2"/>
      <c r="K500" s="2"/>
      <c r="L500" s="1"/>
      <c r="M500" s="2"/>
      <c r="N500" s="2"/>
      <c r="O500" s="2"/>
      <c r="P500" s="2"/>
      <c r="Q500" s="2"/>
      <c r="R500" s="2"/>
      <c r="S500" s="2"/>
    </row>
    <row r="501" spans="10:19">
      <c r="J501" s="2"/>
      <c r="K501" s="2"/>
      <c r="L501" s="1"/>
      <c r="M501" s="2"/>
      <c r="N501" s="2"/>
      <c r="O501" s="2"/>
      <c r="P501" s="2"/>
      <c r="Q501" s="2"/>
      <c r="R501" s="2"/>
      <c r="S501" s="2"/>
    </row>
    <row r="502" spans="10:19">
      <c r="J502" s="2"/>
      <c r="K502" s="2"/>
      <c r="L502" s="1"/>
      <c r="M502" s="2"/>
      <c r="N502" s="2"/>
      <c r="O502" s="2"/>
      <c r="P502" s="2"/>
      <c r="Q502" s="2"/>
      <c r="R502" s="2"/>
      <c r="S502" s="2"/>
    </row>
    <row r="504" spans="10:19" ht="15" customHeight="1"/>
    <row r="506" spans="10:19" ht="33.75" customHeight="1"/>
    <row r="528" spans="10:19">
      <c r="J528" s="563"/>
      <c r="K528" s="563"/>
      <c r="L528" s="563"/>
      <c r="M528" s="563"/>
      <c r="N528" s="328"/>
      <c r="O528" s="328"/>
      <c r="P528" s="328"/>
      <c r="Q528" s="328"/>
      <c r="R528" s="328"/>
      <c r="S528" s="328"/>
    </row>
    <row r="529" spans="10:19">
      <c r="J529" s="563"/>
      <c r="K529" s="563"/>
      <c r="L529" s="563"/>
      <c r="M529" s="563"/>
      <c r="N529" s="328"/>
      <c r="O529" s="328"/>
      <c r="P529" s="328"/>
      <c r="Q529" s="328"/>
      <c r="R529" s="328"/>
      <c r="S529" s="328"/>
    </row>
    <row r="530" spans="10:19">
      <c r="J530" s="563"/>
      <c r="K530" s="563"/>
      <c r="L530" s="563"/>
      <c r="M530" s="563"/>
      <c r="N530" s="328"/>
      <c r="O530" s="328"/>
      <c r="P530" s="328"/>
      <c r="Q530" s="328"/>
      <c r="R530" s="328"/>
      <c r="S530" s="328"/>
    </row>
    <row r="531" spans="10:19">
      <c r="J531" s="563"/>
      <c r="K531" s="563"/>
      <c r="L531" s="563"/>
      <c r="M531" s="563"/>
      <c r="N531" s="328"/>
      <c r="O531" s="328"/>
      <c r="P531" s="328"/>
      <c r="Q531" s="328"/>
      <c r="R531" s="328"/>
      <c r="S531" s="328"/>
    </row>
    <row r="532" spans="10:19">
      <c r="J532" s="563"/>
      <c r="K532" s="563"/>
      <c r="L532" s="563"/>
      <c r="M532" s="563"/>
      <c r="N532" s="328"/>
      <c r="O532" s="328"/>
      <c r="P532" s="328"/>
      <c r="Q532" s="328"/>
      <c r="R532" s="328"/>
      <c r="S532" s="328"/>
    </row>
    <row r="533" spans="10:19">
      <c r="J533" s="563"/>
      <c r="K533" s="563"/>
      <c r="L533" s="563"/>
      <c r="M533" s="563"/>
      <c r="N533" s="328"/>
      <c r="O533" s="328"/>
      <c r="P533" s="328"/>
      <c r="Q533" s="328"/>
      <c r="R533" s="328"/>
      <c r="S533" s="328"/>
    </row>
    <row r="534" spans="10:19">
      <c r="J534" s="563"/>
      <c r="K534" s="563"/>
      <c r="L534" s="563"/>
      <c r="M534" s="563"/>
      <c r="N534" s="328"/>
      <c r="O534" s="328"/>
      <c r="P534" s="328"/>
      <c r="Q534" s="328"/>
      <c r="R534" s="328"/>
      <c r="S534" s="328"/>
    </row>
    <row r="535" spans="10:19">
      <c r="J535" s="563"/>
      <c r="K535" s="563"/>
      <c r="L535" s="563"/>
      <c r="M535" s="563"/>
      <c r="N535" s="328"/>
      <c r="O535" s="328"/>
      <c r="P535" s="328"/>
      <c r="Q535" s="328"/>
      <c r="R535" s="328"/>
      <c r="S535" s="328"/>
    </row>
    <row r="536" spans="10:19">
      <c r="J536" s="563"/>
      <c r="K536" s="563"/>
      <c r="L536" s="563"/>
      <c r="M536" s="563"/>
      <c r="N536" s="328"/>
      <c r="O536" s="328"/>
      <c r="P536" s="328"/>
      <c r="Q536" s="328"/>
      <c r="R536" s="328"/>
      <c r="S536" s="328"/>
    </row>
    <row r="537" spans="10:19">
      <c r="J537" s="563"/>
      <c r="K537" s="563"/>
      <c r="L537" s="563"/>
      <c r="M537" s="563"/>
      <c r="N537" s="328"/>
      <c r="O537" s="328"/>
      <c r="P537" s="328"/>
      <c r="Q537" s="328"/>
      <c r="R537" s="328"/>
      <c r="S537" s="328"/>
    </row>
    <row r="538" spans="10:19">
      <c r="J538" s="563"/>
      <c r="K538" s="563"/>
      <c r="L538" s="563"/>
      <c r="M538" s="563"/>
      <c r="N538" s="328"/>
      <c r="O538" s="328"/>
      <c r="P538" s="328"/>
      <c r="Q538" s="328"/>
      <c r="R538" s="328"/>
      <c r="S538" s="328"/>
    </row>
    <row r="539" spans="10:19">
      <c r="J539" s="563"/>
      <c r="K539" s="563"/>
      <c r="L539" s="563"/>
      <c r="M539" s="563"/>
      <c r="N539" s="328"/>
      <c r="O539" s="328"/>
      <c r="P539" s="328"/>
      <c r="Q539" s="328"/>
      <c r="R539" s="328"/>
      <c r="S539" s="328"/>
    </row>
    <row r="540" spans="10:19">
      <c r="J540" s="563"/>
      <c r="K540" s="563"/>
      <c r="L540" s="563"/>
      <c r="M540" s="563"/>
      <c r="N540" s="328"/>
      <c r="O540" s="328"/>
      <c r="P540" s="328"/>
      <c r="Q540" s="328"/>
      <c r="R540" s="328"/>
      <c r="S540" s="328"/>
    </row>
    <row r="541" spans="10:19">
      <c r="J541" s="563"/>
      <c r="K541" s="563"/>
      <c r="L541" s="563"/>
      <c r="M541" s="563"/>
      <c r="N541" s="328"/>
      <c r="O541" s="328"/>
      <c r="P541" s="328"/>
      <c r="Q541" s="328"/>
      <c r="R541" s="328"/>
      <c r="S541" s="328"/>
    </row>
    <row r="542" spans="10:19">
      <c r="J542" s="563"/>
      <c r="K542" s="563"/>
      <c r="L542" s="563"/>
      <c r="M542" s="563"/>
      <c r="N542" s="328"/>
      <c r="O542" s="328"/>
      <c r="P542" s="328"/>
      <c r="Q542" s="328"/>
      <c r="R542" s="328"/>
      <c r="S542" s="328"/>
    </row>
    <row r="543" spans="10:19">
      <c r="J543" s="563"/>
      <c r="K543" s="563"/>
      <c r="L543" s="563"/>
      <c r="M543" s="563"/>
      <c r="N543" s="328"/>
      <c r="O543" s="328"/>
      <c r="P543" s="328"/>
      <c r="Q543" s="328"/>
      <c r="R543" s="328"/>
      <c r="S543" s="328"/>
    </row>
    <row r="544" spans="10:19">
      <c r="J544" s="563"/>
      <c r="K544" s="563"/>
      <c r="L544" s="563"/>
      <c r="M544" s="563"/>
      <c r="N544" s="328"/>
      <c r="O544" s="328"/>
      <c r="P544" s="328"/>
      <c r="Q544" s="328"/>
      <c r="R544" s="328"/>
      <c r="S544" s="328"/>
    </row>
    <row r="545" spans="10:19">
      <c r="J545" s="563"/>
      <c r="K545" s="563"/>
      <c r="L545" s="563"/>
      <c r="M545" s="563"/>
      <c r="N545" s="328"/>
      <c r="O545" s="328"/>
      <c r="P545" s="328"/>
      <c r="Q545" s="328"/>
      <c r="R545" s="328"/>
      <c r="S545" s="328"/>
    </row>
    <row r="549" spans="10:19">
      <c r="N549" s="2"/>
      <c r="O549" s="2"/>
      <c r="P549" s="2"/>
      <c r="Q549" s="2"/>
      <c r="R549" s="2"/>
      <c r="S549" s="2"/>
    </row>
    <row r="550" spans="10:19" s="1" customFormat="1" ht="30" customHeight="1">
      <c r="J550" s="2"/>
      <c r="K550" s="2"/>
      <c r="M550" s="2"/>
      <c r="N550" s="2"/>
      <c r="O550" s="2"/>
      <c r="P550" s="2"/>
      <c r="Q550" s="2"/>
      <c r="R550" s="2"/>
      <c r="S550" s="2"/>
    </row>
    <row r="551" spans="10:19" s="1" customFormat="1" ht="30" customHeight="1">
      <c r="J551" s="2"/>
      <c r="K551" s="2"/>
      <c r="M551" s="2"/>
      <c r="N551" s="2"/>
      <c r="O551" s="2"/>
      <c r="P551" s="2"/>
      <c r="Q551" s="2"/>
      <c r="R551" s="2"/>
      <c r="S551" s="2"/>
    </row>
    <row r="552" spans="10:19" s="1" customFormat="1" ht="30" customHeight="1">
      <c r="J552" s="2"/>
      <c r="K552" s="2"/>
      <c r="M552" s="2"/>
      <c r="N552" s="2"/>
      <c r="O552" s="2"/>
      <c r="P552" s="2"/>
      <c r="Q552" s="2"/>
      <c r="R552" s="2"/>
      <c r="S552" s="2"/>
    </row>
    <row r="553" spans="10:19" s="1" customFormat="1" ht="30" customHeight="1">
      <c r="J553" s="2"/>
      <c r="K553" s="2"/>
      <c r="M553" s="2"/>
      <c r="N553" s="2"/>
      <c r="O553" s="2"/>
      <c r="P553" s="2"/>
      <c r="Q553" s="2"/>
      <c r="R553" s="2"/>
      <c r="S553" s="2"/>
    </row>
    <row r="554" spans="10:19" s="1" customFormat="1" ht="30" customHeight="1">
      <c r="J554" s="2"/>
      <c r="K554" s="2"/>
      <c r="M554" s="2"/>
      <c r="N554" s="2"/>
      <c r="O554" s="2"/>
      <c r="P554" s="2"/>
      <c r="Q554" s="2"/>
      <c r="R554" s="2"/>
      <c r="S554" s="2"/>
    </row>
    <row r="555" spans="10:19" s="1" customFormat="1" ht="30" customHeight="1">
      <c r="J555" s="2"/>
      <c r="K555" s="2"/>
      <c r="M555" s="2"/>
      <c r="N555" s="2"/>
      <c r="O555" s="2"/>
      <c r="P555" s="2"/>
      <c r="Q555" s="2"/>
      <c r="R555" s="2"/>
      <c r="S555" s="2"/>
    </row>
    <row r="556" spans="10:19" s="1" customFormat="1" ht="30" customHeight="1">
      <c r="J556" s="2"/>
      <c r="K556" s="2"/>
      <c r="M556" s="2"/>
      <c r="N556" s="2"/>
      <c r="O556" s="2"/>
      <c r="P556" s="2"/>
      <c r="Q556" s="2"/>
      <c r="R556" s="2"/>
      <c r="S556" s="2"/>
    </row>
    <row r="557" spans="10:19" s="1" customFormat="1" ht="30" customHeight="1">
      <c r="J557" s="2"/>
      <c r="K557" s="2"/>
      <c r="M557" s="2"/>
      <c r="N557" s="2"/>
      <c r="O557" s="2"/>
      <c r="P557" s="2"/>
      <c r="Q557" s="2"/>
      <c r="R557" s="2"/>
      <c r="S557" s="2"/>
    </row>
    <row r="558" spans="10:19" s="1" customFormat="1" ht="30" customHeight="1">
      <c r="J558" s="2"/>
      <c r="K558" s="2"/>
      <c r="M558" s="2"/>
      <c r="N558" s="2"/>
      <c r="O558" s="2"/>
      <c r="P558" s="2"/>
      <c r="Q558" s="2"/>
      <c r="R558" s="2"/>
      <c r="S558" s="2"/>
    </row>
    <row r="559" spans="10:19" s="1" customFormat="1" ht="30" customHeight="1">
      <c r="J559" s="2"/>
      <c r="K559" s="2"/>
      <c r="M559" s="2"/>
      <c r="N559" s="2"/>
      <c r="O559" s="2"/>
      <c r="P559" s="2"/>
      <c r="Q559" s="2"/>
      <c r="R559" s="2"/>
      <c r="S559" s="2"/>
    </row>
    <row r="560" spans="10:19" s="1" customFormat="1" ht="30" customHeight="1">
      <c r="J560" s="2"/>
      <c r="K560" s="2"/>
      <c r="M560" s="2"/>
      <c r="N560" s="2"/>
      <c r="O560" s="2"/>
      <c r="P560" s="2"/>
      <c r="Q560" s="2"/>
      <c r="R560" s="2"/>
      <c r="S560" s="2"/>
    </row>
    <row r="561" spans="10:19" s="1" customFormat="1" ht="30" customHeight="1">
      <c r="J561" s="2"/>
      <c r="K561" s="2"/>
      <c r="M561" s="2"/>
      <c r="N561" s="2"/>
      <c r="O561" s="2"/>
      <c r="P561" s="2"/>
      <c r="Q561" s="2"/>
      <c r="R561" s="2"/>
      <c r="S561" s="2"/>
    </row>
    <row r="562" spans="10:19" s="1" customFormat="1" ht="30" customHeight="1">
      <c r="J562" s="2"/>
      <c r="K562" s="2"/>
      <c r="M562" s="2"/>
      <c r="N562" s="2"/>
      <c r="O562" s="2"/>
      <c r="P562" s="2"/>
      <c r="Q562" s="2"/>
      <c r="R562" s="2"/>
      <c r="S562" s="2"/>
    </row>
    <row r="563" spans="10:19" s="1" customFormat="1" ht="30" customHeight="1">
      <c r="J563" s="2"/>
      <c r="K563" s="2"/>
      <c r="M563" s="2"/>
      <c r="N563" s="2"/>
      <c r="O563" s="2"/>
      <c r="P563" s="2"/>
      <c r="Q563" s="2"/>
      <c r="R563" s="2"/>
      <c r="S563" s="2"/>
    </row>
    <row r="564" spans="10:19" s="1" customFormat="1" ht="30" customHeight="1">
      <c r="J564" s="2"/>
      <c r="K564" s="2"/>
      <c r="M564" s="2"/>
      <c r="N564" s="2"/>
      <c r="O564" s="2"/>
      <c r="P564" s="2"/>
      <c r="Q564" s="2"/>
      <c r="R564" s="2"/>
      <c r="S564" s="2"/>
    </row>
    <row r="565" spans="10:19" s="1" customFormat="1" ht="30" customHeight="1">
      <c r="J565" s="2"/>
      <c r="K565" s="2"/>
      <c r="M565" s="2"/>
      <c r="N565" s="2"/>
      <c r="O565" s="2"/>
      <c r="P565" s="2"/>
      <c r="Q565" s="2"/>
      <c r="R565" s="2"/>
      <c r="S565" s="2"/>
    </row>
    <row r="566" spans="10:19" s="1" customFormat="1" ht="30" customHeight="1">
      <c r="J566" s="2"/>
      <c r="K566" s="2"/>
      <c r="M566" s="2"/>
      <c r="N566" s="2"/>
      <c r="O566" s="2"/>
      <c r="P566" s="2"/>
      <c r="Q566" s="2"/>
      <c r="R566" s="2"/>
      <c r="S566" s="2"/>
    </row>
    <row r="567" spans="10:19" s="1" customFormat="1" ht="30" customHeight="1">
      <c r="J567" s="2"/>
      <c r="K567" s="2"/>
      <c r="M567" s="2"/>
      <c r="N567" s="2"/>
      <c r="O567" s="2"/>
      <c r="P567" s="2"/>
      <c r="Q567" s="2"/>
      <c r="R567" s="2"/>
      <c r="S567" s="2"/>
    </row>
    <row r="568" spans="10:19" s="1" customFormat="1" ht="30" customHeight="1">
      <c r="J568" s="2"/>
      <c r="K568" s="2"/>
      <c r="M568" s="2"/>
      <c r="N568" s="2"/>
      <c r="O568" s="2"/>
      <c r="P568" s="2"/>
      <c r="Q568" s="2"/>
      <c r="R568" s="2"/>
      <c r="S568" s="2"/>
    </row>
    <row r="569" spans="10:19" s="1" customFormat="1" ht="30" customHeight="1">
      <c r="J569" s="2"/>
      <c r="K569" s="2"/>
      <c r="M569" s="2"/>
      <c r="N569" s="2"/>
      <c r="O569" s="2"/>
      <c r="P569" s="2"/>
      <c r="Q569" s="2"/>
      <c r="R569" s="2"/>
      <c r="S569" s="2"/>
    </row>
    <row r="570" spans="10:19" s="1" customFormat="1" ht="30" customHeight="1">
      <c r="J570" s="2"/>
      <c r="K570" s="2"/>
      <c r="M570" s="2"/>
      <c r="N570" s="2"/>
      <c r="O570" s="2"/>
      <c r="P570" s="2"/>
      <c r="Q570" s="2"/>
      <c r="R570" s="2"/>
      <c r="S570" s="2"/>
    </row>
    <row r="571" spans="10:19" s="1" customFormat="1" ht="30" customHeight="1">
      <c r="J571" s="2"/>
      <c r="K571" s="2"/>
      <c r="M571" s="2"/>
      <c r="N571" s="2"/>
      <c r="O571" s="2"/>
      <c r="P571" s="2"/>
      <c r="Q571" s="2"/>
      <c r="R571" s="2"/>
      <c r="S571" s="2"/>
    </row>
    <row r="572" spans="10:19" s="1" customFormat="1" ht="30" customHeight="1">
      <c r="J572" s="2"/>
      <c r="K572" s="2"/>
      <c r="M572" s="2"/>
      <c r="N572" s="2"/>
      <c r="O572" s="2"/>
      <c r="P572" s="2"/>
      <c r="Q572" s="2"/>
      <c r="R572" s="2"/>
      <c r="S572" s="2"/>
    </row>
    <row r="573" spans="10:19" s="1" customFormat="1" ht="30" customHeight="1">
      <c r="J573" s="2"/>
      <c r="K573" s="2"/>
      <c r="M573" s="2"/>
      <c r="N573" s="2"/>
      <c r="O573" s="2"/>
      <c r="P573" s="2"/>
      <c r="Q573" s="2"/>
      <c r="R573" s="2"/>
      <c r="S573" s="2"/>
    </row>
    <row r="574" spans="10:19" s="1" customFormat="1" ht="30" customHeight="1">
      <c r="J574" s="2"/>
      <c r="K574" s="2"/>
      <c r="M574" s="2"/>
      <c r="N574" s="2"/>
      <c r="O574" s="2"/>
      <c r="P574" s="2"/>
      <c r="Q574" s="2"/>
      <c r="R574" s="2"/>
      <c r="S574" s="2"/>
    </row>
    <row r="575" spans="10:19" s="1" customFormat="1" ht="30" customHeight="1">
      <c r="J575" s="2"/>
      <c r="K575" s="2"/>
      <c r="M575" s="2"/>
      <c r="N575" s="2"/>
      <c r="O575" s="2"/>
      <c r="P575" s="2"/>
      <c r="Q575" s="2"/>
      <c r="R575" s="2"/>
      <c r="S575" s="2"/>
    </row>
    <row r="576" spans="10:19" s="1" customFormat="1" ht="30" customHeight="1">
      <c r="J576" s="2"/>
      <c r="K576" s="2"/>
      <c r="M576" s="2"/>
      <c r="N576" s="2"/>
      <c r="O576" s="2"/>
      <c r="P576" s="2"/>
      <c r="Q576" s="2"/>
      <c r="R576" s="2"/>
      <c r="S576" s="2"/>
    </row>
    <row r="577" spans="10:19" s="1" customFormat="1" ht="30" customHeight="1">
      <c r="J577" s="2"/>
      <c r="K577" s="2"/>
      <c r="M577" s="2"/>
      <c r="N577" s="2"/>
      <c r="O577" s="2"/>
      <c r="P577" s="2"/>
      <c r="Q577" s="2"/>
      <c r="R577" s="2"/>
      <c r="S577" s="2"/>
    </row>
    <row r="578" spans="10:19" s="1" customFormat="1" ht="30" customHeight="1">
      <c r="J578" s="2"/>
      <c r="K578" s="2"/>
      <c r="M578" s="2"/>
      <c r="N578" s="2"/>
      <c r="O578" s="2"/>
      <c r="P578" s="2"/>
      <c r="Q578" s="2"/>
      <c r="R578" s="2"/>
      <c r="S578" s="2"/>
    </row>
    <row r="579" spans="10:19" s="1" customFormat="1" ht="30" customHeight="1">
      <c r="J579" s="2"/>
      <c r="K579" s="2"/>
      <c r="M579" s="2"/>
      <c r="N579" s="2"/>
      <c r="O579" s="2"/>
      <c r="P579" s="2"/>
      <c r="Q579" s="2"/>
      <c r="R579" s="2"/>
      <c r="S579" s="2"/>
    </row>
    <row r="580" spans="10:19" s="1" customFormat="1" ht="30" customHeight="1">
      <c r="J580" s="2"/>
      <c r="K580" s="2"/>
      <c r="M580" s="2"/>
      <c r="N580" s="2"/>
      <c r="O580" s="2"/>
      <c r="P580" s="2"/>
      <c r="Q580" s="2"/>
      <c r="R580" s="2"/>
      <c r="S580" s="2"/>
    </row>
    <row r="581" spans="10:19" s="1" customFormat="1" ht="30" customHeight="1">
      <c r="J581" s="2"/>
      <c r="K581" s="2"/>
      <c r="M581" s="2"/>
      <c r="N581" s="2"/>
      <c r="O581" s="2"/>
      <c r="P581" s="2"/>
      <c r="Q581" s="2"/>
      <c r="R581" s="2"/>
      <c r="S581" s="2"/>
    </row>
    <row r="582" spans="10:19" s="1" customFormat="1" ht="30" customHeight="1">
      <c r="J582" s="2"/>
      <c r="K582" s="2"/>
      <c r="M582" s="2"/>
      <c r="N582" s="2"/>
      <c r="O582" s="2"/>
      <c r="P582" s="2"/>
      <c r="Q582" s="2"/>
      <c r="R582" s="2"/>
      <c r="S582" s="2"/>
    </row>
    <row r="583" spans="10:19" s="1" customFormat="1" ht="30" customHeight="1">
      <c r="J583" s="2"/>
      <c r="K583" s="2"/>
      <c r="M583" s="2"/>
      <c r="N583" s="2"/>
      <c r="O583" s="2"/>
      <c r="P583" s="2"/>
      <c r="Q583" s="2"/>
      <c r="R583" s="2"/>
      <c r="S583" s="2"/>
    </row>
    <row r="584" spans="10:19" s="1" customFormat="1" ht="30" customHeight="1">
      <c r="J584" s="2"/>
      <c r="K584" s="2"/>
      <c r="M584" s="2"/>
      <c r="N584" s="2"/>
      <c r="O584" s="2"/>
      <c r="P584" s="2"/>
      <c r="Q584" s="2"/>
      <c r="R584" s="2"/>
      <c r="S584" s="2"/>
    </row>
    <row r="585" spans="10:19" s="1" customFormat="1" ht="30" customHeight="1">
      <c r="J585" s="2"/>
      <c r="K585" s="2"/>
      <c r="M585" s="2"/>
      <c r="N585" s="2"/>
      <c r="O585" s="2"/>
      <c r="P585" s="2"/>
      <c r="Q585" s="2"/>
      <c r="R585" s="2"/>
      <c r="S585" s="2"/>
    </row>
    <row r="586" spans="10:19" s="1" customFormat="1" ht="30" customHeight="1">
      <c r="J586" s="2"/>
      <c r="K586" s="2"/>
      <c r="M586" s="2"/>
      <c r="N586" s="2"/>
      <c r="O586" s="2"/>
      <c r="P586" s="2"/>
      <c r="Q586" s="2"/>
      <c r="R586" s="2"/>
      <c r="S586" s="2"/>
    </row>
    <row r="587" spans="10:19" s="1" customFormat="1" ht="30" customHeight="1">
      <c r="J587" s="2"/>
      <c r="K587" s="2"/>
      <c r="M587" s="2"/>
      <c r="N587" s="2"/>
      <c r="O587" s="2"/>
      <c r="P587" s="2"/>
      <c r="Q587" s="2"/>
      <c r="R587" s="2"/>
      <c r="S587" s="2"/>
    </row>
    <row r="588" spans="10:19" s="1" customFormat="1" ht="30" customHeight="1">
      <c r="J588" s="2"/>
      <c r="K588" s="2"/>
      <c r="M588" s="2"/>
      <c r="N588" s="2"/>
      <c r="O588" s="2"/>
      <c r="P588" s="2"/>
      <c r="Q588" s="2"/>
      <c r="R588" s="2"/>
      <c r="S588" s="2"/>
    </row>
    <row r="589" spans="10:19" s="1" customFormat="1" ht="30" customHeight="1">
      <c r="J589" s="2"/>
      <c r="K589" s="2"/>
      <c r="M589" s="2"/>
      <c r="N589" s="2"/>
      <c r="O589" s="2"/>
      <c r="P589" s="2"/>
      <c r="Q589" s="2"/>
      <c r="R589" s="2"/>
      <c r="S589" s="2"/>
    </row>
    <row r="590" spans="10:19" s="1" customFormat="1" ht="30" customHeight="1">
      <c r="J590" s="2"/>
      <c r="K590" s="2"/>
      <c r="M590" s="2"/>
      <c r="N590" s="2"/>
      <c r="O590" s="2"/>
      <c r="P590" s="2"/>
      <c r="Q590" s="2"/>
      <c r="R590" s="2"/>
      <c r="S590" s="2"/>
    </row>
    <row r="591" spans="10:19" s="1" customFormat="1" ht="30" customHeight="1">
      <c r="J591" s="2"/>
      <c r="K591" s="2"/>
      <c r="M591" s="2"/>
      <c r="N591" s="2"/>
      <c r="O591" s="2"/>
      <c r="P591" s="2"/>
      <c r="Q591" s="2"/>
      <c r="R591" s="2"/>
      <c r="S591" s="2"/>
    </row>
    <row r="592" spans="10:19" s="1" customFormat="1" ht="30" customHeight="1">
      <c r="J592" s="2"/>
      <c r="K592" s="2"/>
      <c r="M592" s="2"/>
      <c r="N592" s="2"/>
      <c r="O592" s="2"/>
      <c r="P592" s="2"/>
      <c r="Q592" s="2"/>
      <c r="R592" s="2"/>
      <c r="S592" s="2"/>
    </row>
    <row r="593" spans="10:19" s="1" customFormat="1" ht="30" customHeight="1">
      <c r="J593" s="2"/>
      <c r="K593" s="2"/>
      <c r="M593" s="2"/>
      <c r="N593" s="2"/>
      <c r="O593" s="2"/>
      <c r="P593" s="2"/>
      <c r="Q593" s="2"/>
      <c r="R593" s="2"/>
      <c r="S593" s="2"/>
    </row>
    <row r="594" spans="10:19" s="1" customFormat="1" ht="30" customHeight="1">
      <c r="J594" s="2"/>
      <c r="K594" s="2"/>
      <c r="M594" s="2"/>
      <c r="N594" s="2"/>
      <c r="O594" s="2"/>
      <c r="P594" s="2"/>
      <c r="Q594" s="2"/>
      <c r="R594" s="2"/>
      <c r="S594" s="2"/>
    </row>
    <row r="595" spans="10:19" s="1" customFormat="1" ht="30" customHeight="1">
      <c r="J595" s="2"/>
      <c r="K595" s="2"/>
      <c r="M595" s="2"/>
      <c r="N595" s="2"/>
      <c r="O595" s="2"/>
      <c r="P595" s="2"/>
      <c r="Q595" s="2"/>
      <c r="R595" s="2"/>
      <c r="S595" s="2"/>
    </row>
    <row r="596" spans="10:19" s="1" customFormat="1" ht="30" customHeight="1">
      <c r="J596" s="2"/>
      <c r="K596" s="2"/>
      <c r="M596" s="2"/>
      <c r="N596" s="2"/>
      <c r="O596" s="2"/>
      <c r="P596" s="2"/>
      <c r="Q596" s="2"/>
      <c r="R596" s="2"/>
      <c r="S596" s="2"/>
    </row>
    <row r="597" spans="10:19" s="1" customFormat="1" ht="30" customHeight="1">
      <c r="J597" s="2"/>
      <c r="K597" s="2"/>
      <c r="M597" s="2"/>
      <c r="N597" s="2"/>
      <c r="O597" s="2"/>
      <c r="P597" s="2"/>
      <c r="Q597" s="2"/>
      <c r="R597" s="2"/>
      <c r="S597" s="2"/>
    </row>
    <row r="598" spans="10:19" s="1" customFormat="1" ht="30" customHeight="1">
      <c r="J598" s="2"/>
      <c r="K598" s="2"/>
      <c r="M598" s="2"/>
      <c r="N598" s="2"/>
      <c r="O598" s="2"/>
      <c r="P598" s="2"/>
      <c r="Q598" s="2"/>
      <c r="R598" s="2"/>
      <c r="S598" s="2"/>
    </row>
    <row r="599" spans="10:19" s="1" customFormat="1" ht="30" customHeight="1">
      <c r="J599" s="2"/>
      <c r="K599" s="2"/>
      <c r="M599" s="2"/>
      <c r="N599"/>
      <c r="O599"/>
      <c r="P599"/>
      <c r="Q599"/>
      <c r="R599"/>
      <c r="S599"/>
    </row>
    <row r="604" spans="10:19" ht="15" customHeight="1"/>
    <row r="606" spans="10:19" ht="22.5" customHeight="1"/>
    <row r="637" spans="10:19">
      <c r="J637" s="563"/>
      <c r="K637" s="563"/>
      <c r="L637" s="563"/>
      <c r="M637" s="563"/>
      <c r="N637" s="328"/>
      <c r="O637" s="328"/>
      <c r="P637" s="328"/>
      <c r="Q637" s="328"/>
      <c r="R637" s="328"/>
      <c r="S637" s="328"/>
    </row>
    <row r="638" spans="10:19">
      <c r="J638" s="563"/>
      <c r="K638" s="563"/>
      <c r="L638" s="563"/>
      <c r="M638" s="563"/>
      <c r="N638" s="328"/>
      <c r="O638" s="328"/>
      <c r="P638" s="328"/>
      <c r="Q638" s="328"/>
      <c r="R638" s="328"/>
      <c r="S638" s="328"/>
    </row>
    <row r="639" spans="10:19">
      <c r="J639" s="563"/>
      <c r="K639" s="563"/>
      <c r="L639" s="563"/>
      <c r="M639" s="563"/>
      <c r="N639" s="328"/>
      <c r="O639" s="328"/>
      <c r="P639" s="328"/>
      <c r="Q639" s="328"/>
      <c r="R639" s="328"/>
      <c r="S639" s="328"/>
    </row>
    <row r="640" spans="10:19">
      <c r="J640" s="563"/>
      <c r="K640" s="563"/>
      <c r="L640" s="563"/>
      <c r="M640" s="563"/>
      <c r="N640" s="328"/>
      <c r="O640" s="328"/>
      <c r="P640" s="328"/>
      <c r="Q640" s="328"/>
      <c r="R640" s="328"/>
      <c r="S640" s="328"/>
    </row>
    <row r="641" spans="10:19">
      <c r="J641" s="563"/>
      <c r="K641" s="563"/>
      <c r="L641" s="563"/>
      <c r="M641" s="563"/>
      <c r="N641" s="328"/>
      <c r="O641" s="328"/>
      <c r="P641" s="328"/>
      <c r="Q641" s="328"/>
      <c r="R641" s="328"/>
      <c r="S641" s="328"/>
    </row>
    <row r="642" spans="10:19">
      <c r="J642" s="563"/>
      <c r="K642" s="563"/>
      <c r="L642" s="563"/>
      <c r="M642" s="563"/>
      <c r="N642" s="328"/>
      <c r="O642" s="328"/>
      <c r="P642" s="328"/>
      <c r="Q642" s="328"/>
      <c r="R642" s="328"/>
      <c r="S642" s="328"/>
    </row>
    <row r="643" spans="10:19">
      <c r="J643" s="563"/>
      <c r="K643" s="563"/>
      <c r="L643" s="563"/>
      <c r="M643" s="563"/>
      <c r="N643" s="328"/>
      <c r="O643" s="328"/>
      <c r="P643" s="328"/>
      <c r="Q643" s="328"/>
      <c r="R643" s="328"/>
      <c r="S643" s="328"/>
    </row>
    <row r="644" spans="10:19">
      <c r="J644" s="563"/>
      <c r="K644" s="563"/>
      <c r="L644" s="563"/>
      <c r="M644" s="563"/>
      <c r="N644" s="328"/>
      <c r="O644" s="328"/>
      <c r="P644" s="328"/>
      <c r="Q644" s="328"/>
      <c r="R644" s="328"/>
      <c r="S644" s="328"/>
    </row>
    <row r="645" spans="10:19">
      <c r="J645" s="563"/>
      <c r="K645" s="563"/>
      <c r="L645" s="563"/>
      <c r="M645" s="563"/>
      <c r="N645" s="328"/>
      <c r="O645" s="328"/>
      <c r="P645" s="328"/>
      <c r="Q645" s="328"/>
      <c r="R645" s="328"/>
      <c r="S645" s="328"/>
    </row>
    <row r="649" spans="10:19" s="1" customFormat="1" ht="30" customHeight="1">
      <c r="J649" s="2"/>
      <c r="K649" s="2"/>
      <c r="M649" s="2"/>
      <c r="N649"/>
      <c r="O649"/>
      <c r="P649"/>
      <c r="Q649"/>
      <c r="R649"/>
      <c r="S649"/>
    </row>
    <row r="650" spans="10:19" s="1" customFormat="1" ht="30" customHeight="1">
      <c r="J650" s="2"/>
      <c r="K650" s="2"/>
      <c r="M650" s="2"/>
      <c r="N650"/>
      <c r="O650"/>
      <c r="P650"/>
      <c r="Q650"/>
      <c r="R650"/>
      <c r="S650"/>
    </row>
    <row r="651" spans="10:19" s="1" customFormat="1" ht="30" customHeight="1">
      <c r="J651" s="2"/>
      <c r="K651" s="2"/>
      <c r="M651" s="2"/>
      <c r="N651"/>
      <c r="O651"/>
      <c r="P651"/>
      <c r="Q651"/>
      <c r="R651"/>
      <c r="S651"/>
    </row>
    <row r="652" spans="10:19" s="1" customFormat="1" ht="30" customHeight="1">
      <c r="J652" s="2"/>
      <c r="K652" s="2"/>
      <c r="M652" s="2"/>
      <c r="N652"/>
      <c r="O652"/>
      <c r="P652"/>
      <c r="Q652"/>
      <c r="R652"/>
      <c r="S652"/>
    </row>
    <row r="653" spans="10:19" s="1" customFormat="1" ht="30" customHeight="1">
      <c r="J653" s="2"/>
      <c r="K653" s="2"/>
      <c r="M653" s="2"/>
      <c r="N653"/>
      <c r="O653"/>
      <c r="P653"/>
      <c r="Q653"/>
      <c r="R653"/>
      <c r="S653"/>
    </row>
    <row r="654" spans="10:19" s="1" customFormat="1" ht="30" customHeight="1">
      <c r="J654" s="2"/>
      <c r="K654" s="2"/>
      <c r="M654" s="2"/>
      <c r="N654"/>
      <c r="O654"/>
      <c r="P654"/>
      <c r="Q654"/>
      <c r="R654"/>
      <c r="S654"/>
    </row>
    <row r="655" spans="10:19" s="1" customFormat="1" ht="30" customHeight="1">
      <c r="J655" s="2"/>
      <c r="K655" s="2"/>
      <c r="M655" s="2"/>
      <c r="N655"/>
      <c r="O655"/>
      <c r="P655"/>
      <c r="Q655"/>
      <c r="R655"/>
      <c r="S655"/>
    </row>
    <row r="656" spans="10:19" s="1" customFormat="1" ht="30" customHeight="1">
      <c r="J656" s="2"/>
      <c r="K656" s="2"/>
      <c r="M656" s="2"/>
      <c r="N656"/>
      <c r="O656"/>
      <c r="P656"/>
      <c r="Q656"/>
      <c r="R656"/>
      <c r="S656"/>
    </row>
    <row r="657" spans="10:19" s="1" customFormat="1" ht="30" customHeight="1">
      <c r="J657" s="2"/>
      <c r="K657" s="2"/>
      <c r="M657" s="2"/>
      <c r="N657"/>
      <c r="O657"/>
      <c r="P657"/>
      <c r="Q657"/>
      <c r="R657"/>
      <c r="S657"/>
    </row>
    <row r="658" spans="10:19" s="1" customFormat="1" ht="30" customHeight="1">
      <c r="J658" s="2"/>
      <c r="K658" s="2"/>
      <c r="M658" s="2"/>
      <c r="N658"/>
      <c r="O658"/>
      <c r="P658"/>
      <c r="Q658"/>
      <c r="R658"/>
      <c r="S658"/>
    </row>
    <row r="659" spans="10:19" s="1" customFormat="1" ht="30" customHeight="1">
      <c r="J659" s="2"/>
      <c r="K659" s="2"/>
      <c r="M659" s="2"/>
      <c r="N659"/>
      <c r="O659"/>
      <c r="P659"/>
      <c r="Q659"/>
      <c r="R659"/>
      <c r="S659"/>
    </row>
    <row r="660" spans="10:19" s="1" customFormat="1" ht="30" customHeight="1">
      <c r="J660" s="2"/>
      <c r="K660" s="2"/>
      <c r="M660" s="2"/>
      <c r="N660"/>
      <c r="O660"/>
      <c r="P660"/>
      <c r="Q660"/>
      <c r="R660"/>
      <c r="S660"/>
    </row>
    <row r="661" spans="10:19" s="1" customFormat="1" ht="30" customHeight="1">
      <c r="J661" s="2"/>
      <c r="K661" s="2"/>
      <c r="M661" s="2"/>
      <c r="N661"/>
      <c r="O661"/>
      <c r="P661"/>
      <c r="Q661"/>
      <c r="R661"/>
      <c r="S661"/>
    </row>
    <row r="662" spans="10:19" s="1" customFormat="1" ht="30" customHeight="1">
      <c r="J662" s="2"/>
      <c r="K662" s="2"/>
      <c r="M662" s="2"/>
      <c r="N662"/>
      <c r="O662"/>
      <c r="P662"/>
      <c r="Q662"/>
      <c r="R662"/>
      <c r="S662"/>
    </row>
    <row r="663" spans="10:19" s="1" customFormat="1" ht="30" customHeight="1">
      <c r="J663" s="2"/>
      <c r="K663" s="2"/>
      <c r="M663" s="2"/>
      <c r="N663"/>
      <c r="O663"/>
      <c r="P663"/>
      <c r="Q663"/>
      <c r="R663"/>
      <c r="S663"/>
    </row>
    <row r="664" spans="10:19" s="1" customFormat="1" ht="30" customHeight="1">
      <c r="J664" s="2"/>
      <c r="K664" s="2"/>
      <c r="M664" s="2"/>
      <c r="N664"/>
      <c r="O664"/>
      <c r="P664"/>
      <c r="Q664"/>
      <c r="R664"/>
      <c r="S664"/>
    </row>
    <row r="665" spans="10:19" s="1" customFormat="1" ht="30" customHeight="1">
      <c r="J665" s="2"/>
      <c r="K665" s="2"/>
      <c r="M665" s="2"/>
      <c r="N665"/>
      <c r="O665"/>
      <c r="P665"/>
      <c r="Q665"/>
      <c r="R665"/>
      <c r="S665"/>
    </row>
    <row r="666" spans="10:19" s="1" customFormat="1" ht="30" customHeight="1">
      <c r="J666" s="2"/>
      <c r="K666" s="2"/>
      <c r="M666" s="2"/>
      <c r="N666"/>
      <c r="O666"/>
      <c r="P666"/>
      <c r="Q666"/>
      <c r="R666"/>
      <c r="S666"/>
    </row>
    <row r="667" spans="10:19" s="1" customFormat="1" ht="30" customHeight="1">
      <c r="J667" s="2"/>
      <c r="K667" s="2"/>
      <c r="M667" s="2"/>
      <c r="N667"/>
      <c r="O667"/>
      <c r="P667"/>
      <c r="Q667"/>
      <c r="R667"/>
      <c r="S667"/>
    </row>
    <row r="668" spans="10:19" s="1" customFormat="1" ht="30" customHeight="1">
      <c r="J668" s="2"/>
      <c r="K668" s="2"/>
      <c r="M668" s="2"/>
      <c r="N668"/>
      <c r="O668"/>
      <c r="P668"/>
      <c r="Q668"/>
      <c r="R668"/>
      <c r="S668"/>
    </row>
    <row r="669" spans="10:19" s="1" customFormat="1" ht="30" customHeight="1">
      <c r="J669" s="2"/>
      <c r="K669" s="2"/>
      <c r="M669" s="2"/>
      <c r="N669"/>
      <c r="O669"/>
      <c r="P669"/>
      <c r="Q669"/>
      <c r="R669"/>
      <c r="S669"/>
    </row>
    <row r="670" spans="10:19" s="1" customFormat="1" ht="30" customHeight="1">
      <c r="J670" s="2"/>
      <c r="K670" s="2"/>
      <c r="M670" s="2"/>
      <c r="N670"/>
      <c r="O670"/>
      <c r="P670"/>
      <c r="Q670"/>
      <c r="R670"/>
      <c r="S670"/>
    </row>
    <row r="671" spans="10:19" s="1" customFormat="1" ht="30" customHeight="1">
      <c r="J671" s="2"/>
      <c r="K671" s="2"/>
      <c r="M671" s="2"/>
      <c r="N671"/>
      <c r="O671"/>
      <c r="P671"/>
      <c r="Q671"/>
      <c r="R671"/>
      <c r="S671"/>
    </row>
    <row r="672" spans="10:19" s="1" customFormat="1" ht="30" customHeight="1">
      <c r="J672" s="2"/>
      <c r="K672" s="2"/>
      <c r="M672" s="2"/>
      <c r="N672"/>
      <c r="O672"/>
      <c r="P672"/>
      <c r="Q672"/>
      <c r="R672"/>
      <c r="S672"/>
    </row>
    <row r="673" spans="10:19" s="1" customFormat="1" ht="30" customHeight="1">
      <c r="J673" s="2"/>
      <c r="K673" s="2"/>
      <c r="M673" s="2"/>
      <c r="N673"/>
      <c r="O673"/>
      <c r="P673"/>
      <c r="Q673"/>
      <c r="R673"/>
      <c r="S673"/>
    </row>
    <row r="674" spans="10:19" s="1" customFormat="1" ht="30" customHeight="1">
      <c r="J674" s="2"/>
      <c r="K674" s="2"/>
      <c r="M674" s="2"/>
      <c r="N674"/>
      <c r="O674"/>
      <c r="P674"/>
      <c r="Q674"/>
      <c r="R674"/>
      <c r="S674"/>
    </row>
    <row r="675" spans="10:19" s="1" customFormat="1" ht="30" customHeight="1">
      <c r="J675" s="2"/>
      <c r="K675" s="2"/>
      <c r="M675" s="2"/>
      <c r="N675"/>
      <c r="O675"/>
      <c r="P675"/>
      <c r="Q675"/>
      <c r="R675"/>
      <c r="S675"/>
    </row>
    <row r="676" spans="10:19" s="1" customFormat="1" ht="30" customHeight="1">
      <c r="J676" s="2"/>
      <c r="K676" s="2"/>
      <c r="M676" s="2"/>
      <c r="N676"/>
      <c r="O676"/>
      <c r="P676"/>
      <c r="Q676"/>
      <c r="R676"/>
      <c r="S676"/>
    </row>
    <row r="677" spans="10:19" s="1" customFormat="1" ht="30" customHeight="1">
      <c r="J677" s="2"/>
      <c r="K677" s="2"/>
      <c r="M677" s="2"/>
      <c r="N677"/>
      <c r="O677"/>
      <c r="P677"/>
      <c r="Q677"/>
      <c r="R677"/>
      <c r="S677"/>
    </row>
    <row r="678" spans="10:19" s="1" customFormat="1" ht="30" customHeight="1">
      <c r="J678" s="2"/>
      <c r="K678" s="2"/>
      <c r="M678" s="2"/>
      <c r="N678"/>
      <c r="O678"/>
      <c r="P678"/>
      <c r="Q678"/>
      <c r="R678"/>
      <c r="S678"/>
    </row>
    <row r="679" spans="10:19" s="1" customFormat="1" ht="30" customHeight="1">
      <c r="J679" s="2"/>
      <c r="K679" s="2"/>
      <c r="M679" s="2"/>
      <c r="N679"/>
      <c r="O679"/>
      <c r="P679"/>
      <c r="Q679"/>
      <c r="R679"/>
      <c r="S679"/>
    </row>
    <row r="680" spans="10:19" s="1" customFormat="1" ht="30" customHeight="1">
      <c r="J680" s="2"/>
      <c r="K680" s="2"/>
      <c r="M680" s="2"/>
      <c r="N680"/>
      <c r="O680"/>
      <c r="P680"/>
      <c r="Q680"/>
      <c r="R680"/>
      <c r="S680"/>
    </row>
    <row r="681" spans="10:19" s="1" customFormat="1" ht="30" customHeight="1">
      <c r="J681" s="2"/>
      <c r="K681" s="2"/>
      <c r="M681" s="2"/>
      <c r="N681"/>
      <c r="O681"/>
      <c r="P681"/>
      <c r="Q681"/>
      <c r="R681"/>
      <c r="S681"/>
    </row>
    <row r="682" spans="10:19" s="1" customFormat="1" ht="30" customHeight="1">
      <c r="J682" s="2"/>
      <c r="K682" s="2"/>
      <c r="M682" s="2"/>
      <c r="N682"/>
      <c r="O682"/>
      <c r="P682"/>
      <c r="Q682"/>
      <c r="R682"/>
      <c r="S682"/>
    </row>
    <row r="683" spans="10:19" s="1" customFormat="1" ht="30" customHeight="1">
      <c r="J683" s="2"/>
      <c r="K683" s="2"/>
      <c r="M683" s="2"/>
      <c r="N683"/>
      <c r="O683"/>
      <c r="P683"/>
      <c r="Q683"/>
      <c r="R683"/>
      <c r="S683"/>
    </row>
    <row r="684" spans="10:19" s="1" customFormat="1" ht="30" customHeight="1">
      <c r="J684" s="2"/>
      <c r="K684" s="2"/>
      <c r="M684" s="2"/>
      <c r="N684"/>
      <c r="O684"/>
      <c r="P684"/>
      <c r="Q684"/>
      <c r="R684"/>
      <c r="S684"/>
    </row>
    <row r="685" spans="10:19" s="1" customFormat="1" ht="30" customHeight="1">
      <c r="J685" s="2"/>
      <c r="K685" s="2"/>
      <c r="M685" s="2"/>
      <c r="N685"/>
      <c r="O685"/>
      <c r="P685"/>
      <c r="Q685"/>
      <c r="R685"/>
      <c r="S685"/>
    </row>
    <row r="686" spans="10:19" s="1" customFormat="1" ht="30" customHeight="1">
      <c r="J686" s="2"/>
      <c r="K686" s="2"/>
      <c r="M686" s="2"/>
      <c r="N686"/>
      <c r="O686"/>
      <c r="P686"/>
      <c r="Q686"/>
      <c r="R686"/>
      <c r="S686"/>
    </row>
    <row r="687" spans="10:19" s="1" customFormat="1" ht="30" customHeight="1">
      <c r="J687" s="2"/>
      <c r="K687" s="2"/>
      <c r="M687" s="2"/>
      <c r="N687"/>
      <c r="O687"/>
      <c r="P687"/>
      <c r="Q687"/>
      <c r="R687"/>
      <c r="S687"/>
    </row>
    <row r="688" spans="10:19" s="1" customFormat="1" ht="30" customHeight="1">
      <c r="J688" s="2"/>
      <c r="K688" s="2"/>
      <c r="M688" s="2"/>
      <c r="N688"/>
      <c r="O688"/>
      <c r="P688"/>
      <c r="Q688"/>
      <c r="R688"/>
      <c r="S688"/>
    </row>
    <row r="689" spans="10:19" s="1" customFormat="1" ht="30" customHeight="1">
      <c r="J689" s="2"/>
      <c r="K689" s="2"/>
      <c r="M689" s="2"/>
      <c r="N689"/>
      <c r="O689"/>
      <c r="P689"/>
      <c r="Q689"/>
      <c r="R689"/>
      <c r="S689"/>
    </row>
    <row r="690" spans="10:19" s="1" customFormat="1" ht="30" customHeight="1">
      <c r="J690" s="2"/>
      <c r="K690" s="2"/>
      <c r="M690" s="2"/>
      <c r="N690"/>
      <c r="O690"/>
      <c r="P690"/>
      <c r="Q690"/>
      <c r="R690"/>
      <c r="S690"/>
    </row>
    <row r="691" spans="10:19" s="1" customFormat="1" ht="30" customHeight="1">
      <c r="J691" s="2"/>
      <c r="K691" s="2"/>
      <c r="M691" s="2"/>
      <c r="N691"/>
      <c r="O691"/>
      <c r="P691"/>
      <c r="Q691"/>
      <c r="R691"/>
      <c r="S691"/>
    </row>
    <row r="692" spans="10:19" s="1" customFormat="1" ht="30" customHeight="1">
      <c r="J692" s="2"/>
      <c r="K692" s="2"/>
      <c r="M692" s="2"/>
      <c r="N692"/>
      <c r="O692"/>
      <c r="P692"/>
      <c r="Q692"/>
      <c r="R692"/>
      <c r="S692"/>
    </row>
    <row r="693" spans="10:19" s="1" customFormat="1" ht="30" customHeight="1">
      <c r="J693" s="2"/>
      <c r="K693" s="2"/>
      <c r="M693" s="2"/>
      <c r="N693"/>
      <c r="O693"/>
      <c r="P693"/>
      <c r="Q693"/>
      <c r="R693"/>
      <c r="S693"/>
    </row>
    <row r="694" spans="10:19" s="1" customFormat="1" ht="30" customHeight="1">
      <c r="J694" s="2"/>
      <c r="K694" s="2"/>
      <c r="M694" s="2"/>
      <c r="N694"/>
      <c r="O694"/>
      <c r="P694"/>
      <c r="Q694"/>
      <c r="R694"/>
      <c r="S694"/>
    </row>
    <row r="695" spans="10:19" s="1" customFormat="1" ht="30" customHeight="1">
      <c r="J695" s="2"/>
      <c r="K695" s="2"/>
      <c r="M695" s="2"/>
      <c r="N695"/>
      <c r="O695"/>
      <c r="P695"/>
      <c r="Q695"/>
      <c r="R695"/>
      <c r="S695"/>
    </row>
    <row r="696" spans="10:19" s="1" customFormat="1" ht="30" customHeight="1">
      <c r="J696" s="2"/>
      <c r="K696" s="2"/>
      <c r="M696" s="2"/>
      <c r="N696"/>
      <c r="O696"/>
      <c r="P696"/>
      <c r="Q696"/>
      <c r="R696"/>
      <c r="S696"/>
    </row>
    <row r="697" spans="10:19" s="1" customFormat="1" ht="30" customHeight="1">
      <c r="J697" s="2"/>
      <c r="K697" s="2"/>
      <c r="M697" s="2"/>
      <c r="N697"/>
      <c r="O697"/>
      <c r="P697"/>
      <c r="Q697"/>
      <c r="R697"/>
      <c r="S697"/>
    </row>
    <row r="698" spans="10:19" s="1" customFormat="1" ht="30" customHeight="1">
      <c r="J698" s="2"/>
      <c r="K698" s="2"/>
      <c r="M698" s="2"/>
      <c r="N698"/>
      <c r="O698"/>
      <c r="P698"/>
      <c r="Q698"/>
      <c r="R698"/>
      <c r="S698"/>
    </row>
    <row r="704" spans="10:19" ht="15" customHeight="1"/>
    <row r="706" ht="30" customHeight="1"/>
    <row r="708" ht="15" customHeight="1"/>
    <row r="729" spans="10:19">
      <c r="J729" s="563"/>
      <c r="K729" s="563"/>
      <c r="L729" s="563"/>
      <c r="M729" s="563"/>
      <c r="N729" s="328"/>
      <c r="O729" s="328"/>
      <c r="P729" s="328"/>
      <c r="Q729" s="328"/>
      <c r="R729" s="328"/>
      <c r="S729" s="328"/>
    </row>
    <row r="730" spans="10:19">
      <c r="J730" s="563"/>
      <c r="K730" s="563"/>
      <c r="L730" s="563"/>
      <c r="M730" s="563"/>
      <c r="N730" s="328"/>
      <c r="O730" s="328"/>
      <c r="P730" s="328"/>
      <c r="Q730" s="328"/>
      <c r="R730" s="328"/>
      <c r="S730" s="328"/>
    </row>
    <row r="731" spans="10:19">
      <c r="J731" s="563"/>
      <c r="K731" s="563"/>
      <c r="L731" s="563"/>
      <c r="M731" s="563"/>
      <c r="N731" s="328"/>
      <c r="O731" s="328"/>
      <c r="P731" s="328"/>
      <c r="Q731" s="328"/>
      <c r="R731" s="328"/>
      <c r="S731" s="328"/>
    </row>
    <row r="732" spans="10:19">
      <c r="J732" s="563"/>
      <c r="K732" s="563"/>
      <c r="L732" s="563"/>
      <c r="M732" s="563"/>
      <c r="N732" s="328"/>
      <c r="O732" s="328"/>
      <c r="P732" s="328"/>
      <c r="Q732" s="328"/>
      <c r="R732" s="328"/>
      <c r="S732" s="328"/>
    </row>
    <row r="733" spans="10:19">
      <c r="J733" s="563"/>
      <c r="K733" s="563"/>
      <c r="L733" s="563"/>
      <c r="M733" s="563"/>
      <c r="N733" s="328"/>
      <c r="O733" s="328"/>
      <c r="P733" s="328"/>
      <c r="Q733" s="328"/>
      <c r="R733" s="328"/>
      <c r="S733" s="328"/>
    </row>
    <row r="734" spans="10:19">
      <c r="J734" s="563"/>
      <c r="K734" s="563"/>
      <c r="L734" s="563"/>
      <c r="M734" s="563"/>
      <c r="N734" s="328"/>
      <c r="O734" s="328"/>
      <c r="P734" s="328"/>
      <c r="Q734" s="328"/>
      <c r="R734" s="328"/>
      <c r="S734" s="328"/>
    </row>
    <row r="735" spans="10:19">
      <c r="J735" s="563"/>
      <c r="K735" s="563"/>
      <c r="L735" s="563"/>
      <c r="M735" s="563"/>
      <c r="N735" s="328"/>
      <c r="O735" s="328"/>
      <c r="P735" s="328"/>
      <c r="Q735" s="328"/>
      <c r="R735" s="328"/>
      <c r="S735" s="328"/>
    </row>
    <row r="736" spans="10:19">
      <c r="J736" s="563"/>
      <c r="K736" s="563"/>
      <c r="L736" s="563"/>
      <c r="M736" s="563"/>
      <c r="N736" s="328"/>
      <c r="O736" s="328"/>
      <c r="P736" s="328"/>
      <c r="Q736" s="328"/>
      <c r="R736" s="328"/>
      <c r="S736" s="328"/>
    </row>
    <row r="737" spans="10:19">
      <c r="J737" s="563"/>
      <c r="K737" s="563"/>
      <c r="L737" s="563"/>
      <c r="M737" s="563"/>
      <c r="N737" s="328"/>
      <c r="O737" s="328"/>
      <c r="P737" s="328"/>
      <c r="Q737" s="328"/>
      <c r="R737" s="328"/>
      <c r="S737" s="328"/>
    </row>
    <row r="738" spans="10:19">
      <c r="J738" s="563"/>
      <c r="K738" s="563"/>
      <c r="L738" s="563"/>
      <c r="M738" s="563"/>
      <c r="N738" s="328"/>
      <c r="O738" s="328"/>
      <c r="P738" s="328"/>
      <c r="Q738" s="328"/>
      <c r="R738" s="328"/>
      <c r="S738" s="328"/>
    </row>
    <row r="739" spans="10:19">
      <c r="J739" s="563"/>
      <c r="K739" s="563"/>
      <c r="L739" s="563"/>
      <c r="M739" s="563"/>
      <c r="N739" s="328"/>
      <c r="O739" s="328"/>
      <c r="P739" s="328"/>
      <c r="Q739" s="328"/>
      <c r="R739" s="328"/>
      <c r="S739" s="328"/>
    </row>
    <row r="740" spans="10:19">
      <c r="J740" s="563"/>
      <c r="K740" s="563"/>
      <c r="L740" s="563"/>
      <c r="M740" s="563"/>
      <c r="N740" s="328"/>
      <c r="O740" s="328"/>
      <c r="P740" s="328"/>
      <c r="Q740" s="328"/>
      <c r="R740" s="328"/>
      <c r="S740" s="328"/>
    </row>
    <row r="741" spans="10:19">
      <c r="J741" s="563"/>
      <c r="K741" s="563"/>
      <c r="L741" s="563"/>
      <c r="M741" s="563"/>
      <c r="N741" s="328"/>
      <c r="O741" s="328"/>
      <c r="P741" s="328"/>
      <c r="Q741" s="328"/>
      <c r="R741" s="328"/>
      <c r="S741" s="328"/>
    </row>
    <row r="742" spans="10:19">
      <c r="J742" s="563"/>
      <c r="K742" s="563"/>
      <c r="L742" s="563"/>
      <c r="M742" s="563"/>
      <c r="N742" s="328"/>
      <c r="O742" s="328"/>
      <c r="P742" s="328"/>
      <c r="Q742" s="328"/>
      <c r="R742" s="328"/>
      <c r="S742" s="328"/>
    </row>
    <row r="743" spans="10:19">
      <c r="J743" s="563"/>
      <c r="K743" s="563"/>
      <c r="L743" s="563"/>
      <c r="M743" s="563"/>
      <c r="N743" s="328"/>
      <c r="O743" s="328"/>
      <c r="P743" s="328"/>
      <c r="Q743" s="328"/>
      <c r="R743" s="328"/>
      <c r="S743" s="328"/>
    </row>
    <row r="744" spans="10:19">
      <c r="J744" s="563"/>
      <c r="K744" s="563"/>
      <c r="L744" s="563"/>
      <c r="M744" s="563"/>
      <c r="N744" s="328"/>
      <c r="O744" s="328"/>
      <c r="P744" s="328"/>
      <c r="Q744" s="328"/>
      <c r="R744" s="328"/>
      <c r="S744" s="328"/>
    </row>
    <row r="745" spans="10:19">
      <c r="J745" s="563"/>
      <c r="K745" s="563"/>
      <c r="L745" s="563"/>
      <c r="M745" s="563"/>
      <c r="N745" s="328"/>
      <c r="O745" s="328"/>
      <c r="P745" s="328"/>
      <c r="Q745" s="328"/>
      <c r="R745" s="328"/>
      <c r="S745" s="328"/>
    </row>
  </sheetData>
  <mergeCells count="77">
    <mergeCell ref="B4:C5"/>
    <mergeCell ref="M4:M5"/>
    <mergeCell ref="AQ4:AQ5"/>
    <mergeCell ref="AT4:AT5"/>
    <mergeCell ref="AA4:AA5"/>
    <mergeCell ref="AB4:AB5"/>
    <mergeCell ref="AC4:AC5"/>
    <mergeCell ref="AD4:AD5"/>
    <mergeCell ref="AL4:AL5"/>
    <mergeCell ref="V4:W5"/>
    <mergeCell ref="X4:X5"/>
    <mergeCell ref="Y4:Y5"/>
    <mergeCell ref="Z4:Z5"/>
    <mergeCell ref="U4:U5"/>
    <mergeCell ref="AF4:AF5"/>
    <mergeCell ref="AU4:AU5"/>
    <mergeCell ref="AV4:AV5"/>
    <mergeCell ref="AY4:AY5"/>
    <mergeCell ref="AZ4:AZ5"/>
    <mergeCell ref="AG4:AH5"/>
    <mergeCell ref="BB4:BB5"/>
    <mergeCell ref="BV4:BV5"/>
    <mergeCell ref="BQ4:BQ5"/>
    <mergeCell ref="BR4:BR5"/>
    <mergeCell ref="BS4:BS5"/>
    <mergeCell ref="BK4:BK5"/>
    <mergeCell ref="BM4:BM5"/>
    <mergeCell ref="BO4:BP5"/>
    <mergeCell ref="BC4:BD5"/>
    <mergeCell ref="D2:H2"/>
    <mergeCell ref="M2:O2"/>
    <mergeCell ref="P2:S2"/>
    <mergeCell ref="J4:J5"/>
    <mergeCell ref="K4:L5"/>
    <mergeCell ref="P4:P5"/>
    <mergeCell ref="Q4:Q5"/>
    <mergeCell ref="R4:R5"/>
    <mergeCell ref="S4:S5"/>
    <mergeCell ref="N4:N5"/>
    <mergeCell ref="O4:O5"/>
    <mergeCell ref="CF4:CF5"/>
    <mergeCell ref="CG4:CG5"/>
    <mergeCell ref="CB4:CB5"/>
    <mergeCell ref="CC4:CC5"/>
    <mergeCell ref="CD4:CD5"/>
    <mergeCell ref="BY4:BZ5"/>
    <mergeCell ref="CA4:CA5"/>
    <mergeCell ref="BX8:BX28"/>
    <mergeCell ref="J6:J42"/>
    <mergeCell ref="U6:U61"/>
    <mergeCell ref="AF6:AF66"/>
    <mergeCell ref="AQ6:AQ16"/>
    <mergeCell ref="BB6:BB27"/>
    <mergeCell ref="J43:J84"/>
    <mergeCell ref="U62:U128"/>
    <mergeCell ref="AI4:AI5"/>
    <mergeCell ref="AJ4:AJ5"/>
    <mergeCell ref="AK4:AK5"/>
    <mergeCell ref="BE4:BE5"/>
    <mergeCell ref="BT4:BT5"/>
    <mergeCell ref="BU4:BU5"/>
    <mergeCell ref="U130:U194"/>
    <mergeCell ref="CE4:CE5"/>
    <mergeCell ref="BF4:BF5"/>
    <mergeCell ref="BG4:BG5"/>
    <mergeCell ref="BH4:BH5"/>
    <mergeCell ref="BI4:BI5"/>
    <mergeCell ref="BJ4:BJ5"/>
    <mergeCell ref="AM4:AM5"/>
    <mergeCell ref="AN4:AN5"/>
    <mergeCell ref="AO4:AO5"/>
    <mergeCell ref="AR4:AS5"/>
    <mergeCell ref="AW4:AW5"/>
    <mergeCell ref="AX4:AX5"/>
    <mergeCell ref="BM6:BM36"/>
    <mergeCell ref="BX6:BX7"/>
    <mergeCell ref="BX4:BX5"/>
  </mergeCells>
  <hyperlinks>
    <hyperlink ref="P2" r:id="rId1" xr:uid="{2FA41F71-7846-47A3-8895-ED4FEC853D15}"/>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pageSetUpPr fitToPage="1"/>
  </sheetPr>
  <dimension ref="A1:CT41"/>
  <sheetViews>
    <sheetView zoomScale="70" zoomScaleNormal="70" workbookViewId="0">
      <pane xSplit="3" ySplit="5" topLeftCell="D6" activePane="bottomRight" state="frozen"/>
      <selection pane="topRight" activeCell="D1" sqref="D1"/>
      <selection pane="bottomLeft" activeCell="A6" sqref="A6"/>
      <selection pane="bottomRight" activeCell="E5" sqref="E1:E1048576"/>
    </sheetView>
  </sheetViews>
  <sheetFormatPr baseColWidth="10" defaultColWidth="11.42578125" defaultRowHeight="15"/>
  <cols>
    <col min="1" max="1" width="8.85546875" style="3" customWidth="1"/>
    <col min="2" max="2" width="46.28515625" style="1" customWidth="1"/>
    <col min="3" max="3" width="46.7109375" style="1" customWidth="1"/>
    <col min="4" max="4" width="7.42578125" style="1" customWidth="1"/>
    <col min="5" max="5" width="13.42578125" style="2" customWidth="1"/>
    <col min="6" max="6" width="12.85546875" style="3" customWidth="1"/>
    <col min="7" max="7" width="11.42578125" style="3" customWidth="1"/>
    <col min="8" max="8" width="13.140625" style="3" customWidth="1"/>
    <col min="9" max="9" width="13.7109375" style="3" customWidth="1"/>
    <col min="10" max="10" width="15.28515625" style="3" customWidth="1"/>
    <col min="11" max="11" width="14.5703125" style="3" customWidth="1"/>
    <col min="12" max="12" width="16" style="3" customWidth="1"/>
    <col min="13" max="13" width="17.42578125" style="3" customWidth="1"/>
    <col min="14" max="14" width="3.7109375" style="2" customWidth="1"/>
    <col min="15" max="15" width="13.42578125" style="2" customWidth="1"/>
    <col min="16" max="16" width="12.85546875" style="3" customWidth="1"/>
    <col min="17" max="17" width="11.42578125" style="3" customWidth="1"/>
    <col min="18" max="18" width="13.140625" style="3" customWidth="1"/>
    <col min="19" max="19" width="13.7109375" style="3" customWidth="1"/>
    <col min="20" max="20" width="15.28515625" style="3" customWidth="1"/>
    <col min="21" max="21" width="14.5703125" style="3" customWidth="1"/>
    <col min="22" max="22" width="16" style="3" customWidth="1"/>
    <col min="23" max="23" width="17.42578125" style="3" customWidth="1"/>
    <col min="24" max="24" width="1.7109375" customWidth="1"/>
    <col min="25" max="25" width="13.42578125" style="2" customWidth="1"/>
    <col min="26" max="26" width="12.85546875" style="3" customWidth="1"/>
    <col min="27" max="27" width="11.42578125" style="3" customWidth="1"/>
    <col min="28" max="28" width="13.140625" style="3" customWidth="1"/>
    <col min="29" max="29" width="13.7109375" style="3" customWidth="1"/>
    <col min="30" max="30" width="15.28515625" style="3" customWidth="1"/>
    <col min="31" max="31" width="14.5703125" style="3" customWidth="1"/>
    <col min="32" max="32" width="16" style="3" customWidth="1"/>
    <col min="33" max="33" width="17.42578125" style="3" customWidth="1"/>
    <col min="34" max="53" width="15.42578125" customWidth="1"/>
    <col min="54" max="60" width="18" style="2" customWidth="1"/>
    <col min="62" max="79" width="11.42578125" style="2"/>
    <col min="80" max="86" width="16.140625" style="2" customWidth="1"/>
    <col min="88" max="92" width="16.140625" customWidth="1"/>
    <col min="93" max="94" width="16.140625" style="2" customWidth="1"/>
    <col min="95" max="16384" width="11.42578125" style="2"/>
  </cols>
  <sheetData>
    <row r="1" spans="1:98" s="57" customFormat="1" ht="34.5" customHeight="1" thickBot="1">
      <c r="A1" s="664" t="s">
        <v>775</v>
      </c>
      <c r="B1" s="665"/>
      <c r="C1" s="665"/>
      <c r="D1" s="553"/>
      <c r="E1" s="653" t="s">
        <v>776</v>
      </c>
      <c r="F1" s="654"/>
      <c r="G1" s="522">
        <f>+GLEstran!$G$11+Centro!$G$6</f>
        <v>10</v>
      </c>
      <c r="H1" s="523">
        <f>+GTraduc!$G$11+Centro!$G$6</f>
        <v>13</v>
      </c>
      <c r="I1" s="524">
        <f>+GFiloApli!$G$11+Centro!$G$6</f>
        <v>9</v>
      </c>
      <c r="J1" s="524">
        <f>+MTraduMulti!$G$11+Centro!$G$6</f>
        <v>15</v>
      </c>
      <c r="K1" s="525">
        <f>+MEstIngles!$G$11+Centro!$G$6</f>
        <v>14</v>
      </c>
      <c r="L1" s="524">
        <f>+MLinguistica!$G$11+Centro!$G$6</f>
        <v>16</v>
      </c>
      <c r="M1" s="524">
        <f>+MComunicInt!$G$11+Centro!$G$6</f>
        <v>16</v>
      </c>
      <c r="N1"/>
      <c r="O1" s="655" t="s">
        <v>776</v>
      </c>
      <c r="P1" s="656"/>
      <c r="Q1" s="522">
        <f>+GLEstran!$K$11+Centro!$K$6</f>
        <v>8</v>
      </c>
      <c r="R1" s="523">
        <f>+GTraduc!$K$11+Centro!$K$6</f>
        <v>11</v>
      </c>
      <c r="S1" s="524">
        <f>+GFiloApli!$K$11+Centro!$K$6</f>
        <v>11</v>
      </c>
      <c r="T1" s="524">
        <f>+MTraduMulti!$K$11+Centro!$K$6</f>
        <v>11</v>
      </c>
      <c r="U1" s="525">
        <f>+MEstIngles!$K$11+Centro!$K$6</f>
        <v>13</v>
      </c>
      <c r="V1" s="524">
        <f>+MLinguistica!$K$11+Centro!$K$6</f>
        <v>14</v>
      </c>
      <c r="W1" s="524">
        <f>+MComunicInt!$K$11+Centro!$K$6</f>
        <v>13</v>
      </c>
      <c r="X1"/>
      <c r="Y1" s="655" t="s">
        <v>776</v>
      </c>
      <c r="Z1" s="656"/>
      <c r="AA1" s="537">
        <f>+GLEstran!P$11+Centro!P$6</f>
        <v>0</v>
      </c>
      <c r="AB1" s="538">
        <f>+GTraduc!P$11+Centro!P$6</f>
        <v>0</v>
      </c>
      <c r="AC1" s="539">
        <f>+GFiloApli!P$11+Centro!P$6</f>
        <v>0</v>
      </c>
      <c r="AD1" s="539">
        <f>+MTraduMulti!P$11+Centro!P$6</f>
        <v>0</v>
      </c>
      <c r="AE1" s="540">
        <f>+MEstIngles!P$11+Centro!P$6</f>
        <v>0</v>
      </c>
      <c r="AF1" s="539">
        <f>+MLinguistica!P$11+Centro!P$6</f>
        <v>0</v>
      </c>
      <c r="AG1" s="539">
        <f>+MComunicInt!P$11+Centro!P$6</f>
        <v>0</v>
      </c>
      <c r="AH1"/>
      <c r="AI1"/>
      <c r="AJ1"/>
      <c r="AK1"/>
      <c r="AL1"/>
      <c r="AM1"/>
      <c r="AN1"/>
      <c r="AO1"/>
      <c r="AP1"/>
      <c r="AQ1"/>
      <c r="AR1"/>
      <c r="AS1"/>
      <c r="AT1"/>
      <c r="AU1"/>
      <c r="AV1"/>
      <c r="AW1"/>
      <c r="AX1"/>
      <c r="AY1"/>
      <c r="AZ1"/>
      <c r="BA1"/>
      <c r="BI1"/>
      <c r="CI1"/>
      <c r="CP1" s="206"/>
    </row>
    <row r="2" spans="1:98" s="1" customFormat="1" ht="38.25" customHeight="1" thickBot="1">
      <c r="A2" s="659" t="s">
        <v>777</v>
      </c>
      <c r="B2" s="660"/>
      <c r="C2" s="661"/>
      <c r="D2" s="552"/>
      <c r="E2" s="667" t="s">
        <v>778</v>
      </c>
      <c r="F2" s="668"/>
      <c r="G2" s="526">
        <f>IFERROR((GLEstran!$G$11+Centro!$G$6)/(GLEstran!$F$11+Centro!$F$6),0)</f>
        <v>0.52631578947368418</v>
      </c>
      <c r="H2" s="527">
        <f>IFERROR((GTraduc!$G$11+Centro!$G$6)/(GTraduc!$F$11+Centro!$F$6),0)</f>
        <v>0.68421052631578949</v>
      </c>
      <c r="I2" s="527">
        <f>IFERROR((GFiloApli!$G$11+Centro!$G$6)/(GFiloApli!$F$11+Centro!$F$6),0)</f>
        <v>0.69230769230769229</v>
      </c>
      <c r="J2" s="527">
        <f>IFERROR((MTraduMulti!$G$11+Centro!$G$6)/(MTraduMulti!$F$11+Centro!$F$6),0)</f>
        <v>0.78947368421052633</v>
      </c>
      <c r="K2" s="528">
        <f>IFERROR((MEstIngles!$G$11+Centro!$G$6)/(MEstIngles!$F$11+Centro!$F$6),0)</f>
        <v>0.73684210526315785</v>
      </c>
      <c r="L2" s="527">
        <f>IFERROR((MLinguistica!$G$11+Centro!$G$6)/(MLinguistica!$F$11+Centro!$F$6),0)</f>
        <v>0.84210526315789469</v>
      </c>
      <c r="M2" s="527">
        <f>IFERROR((MComunicInt!$G$11+Centro!$G$6)/(MComunicInt!$F$11+Centro!$F$6),0)</f>
        <v>0.84210526315789469</v>
      </c>
      <c r="N2"/>
      <c r="O2" s="657" t="s">
        <v>778</v>
      </c>
      <c r="P2" s="658"/>
      <c r="Q2" s="526">
        <f>IFERROR( (GLEstran!$K$11+Centro!$K$6)/(GLEstran!$J$11+Centro!$J$6),0)</f>
        <v>0.4</v>
      </c>
      <c r="R2" s="527">
        <f>IFERROR( (GTraduc!$K$11+Centro!$K$6)/(GTraduc!$J$11+Centro!$J$6),0)</f>
        <v>0.61111111111111116</v>
      </c>
      <c r="S2" s="527">
        <f>IFERROR( (GFiloApli!$K$11+Centro!$K$6)/(GFiloApli!$J$11+Centro!$J$6),0)</f>
        <v>0.73333333333333328</v>
      </c>
      <c r="T2" s="527">
        <f>IFERROR( (MTraduMulti!$K$11+Centro!$K$6)/(MTraduMulti!$J$11+Centro!$J$6),0)</f>
        <v>0.6875</v>
      </c>
      <c r="U2" s="528">
        <f>IFERROR( (MEstIngles!$K$11+Centro!$K$6)/(MEstIngles!$J$11+Centro!$J$6),0)</f>
        <v>0.8125</v>
      </c>
      <c r="V2" s="527">
        <f>IFERROR( (MLinguistica!$K$11+Centro!$K$6)/(MLinguistica!$J$11+Centro!$J$6),0)</f>
        <v>0.875</v>
      </c>
      <c r="W2" s="527">
        <f>IFERROR( (MComunicInt!$K$11+Centro!$K$6)/(MComunicInt!$J$11+Centro!$J$6),0)</f>
        <v>0.8125</v>
      </c>
      <c r="X2"/>
      <c r="Y2" s="657" t="s">
        <v>778</v>
      </c>
      <c r="Z2" s="658"/>
      <c r="AA2" s="526">
        <f>IFERROR((GLEstran!P$11+Centro!P$6)/(GLEstran!O$11+Centro!O$6),0)</f>
        <v>0</v>
      </c>
      <c r="AB2" s="527">
        <f>IFERROR((GTraduc!P$11+Centro!P$6)/(GTraduc!O$11+Centro!O$6),0)</f>
        <v>0</v>
      </c>
      <c r="AC2" s="527">
        <f>IFERROR((GFiloApli!P$11+Centro!P$6)/(GFiloApli!O$11+Centro!O$6),0)</f>
        <v>0</v>
      </c>
      <c r="AD2" s="527">
        <f>IFERROR((MTraduMulti!P$11+Centro!P$6)/(MTraduMulti!O$11+Centro!O$6),0)</f>
        <v>0</v>
      </c>
      <c r="AE2" s="528">
        <f>IFERROR((MEstIngles!P$11+Centro!P$6)/(MEstIngles!O$11+Centro!O$6),0)</f>
        <v>0</v>
      </c>
      <c r="AF2" s="527">
        <f>IFERROR((MLinguistica!P$11+Centro!P$6)/(MLinguistica!O$11+Centro!O$6),0)</f>
        <v>0</v>
      </c>
      <c r="AG2" s="527">
        <f>IFERROR((MComunicInt!P$11+Centro!P$6)/(MComunicInt!O$11+Centro!O$6),0)</f>
        <v>0</v>
      </c>
      <c r="AH2"/>
      <c r="AI2"/>
      <c r="AJ2"/>
      <c r="AK2"/>
      <c r="AL2"/>
      <c r="AM2"/>
      <c r="AN2"/>
      <c r="AO2"/>
      <c r="AP2"/>
      <c r="AQ2"/>
      <c r="AR2"/>
      <c r="AS2"/>
      <c r="AT2"/>
      <c r="AU2"/>
      <c r="AV2"/>
      <c r="AW2"/>
      <c r="AX2"/>
      <c r="AY2"/>
      <c r="AZ2"/>
      <c r="BA2"/>
      <c r="BB2" s="65"/>
      <c r="BC2" s="65"/>
      <c r="BI2"/>
      <c r="CI2"/>
      <c r="CP2" s="207"/>
    </row>
    <row r="3" spans="1:98" s="1" customFormat="1" ht="6" customHeight="1" thickBot="1">
      <c r="A3" s="61"/>
      <c r="B3" s="61"/>
      <c r="C3" s="61"/>
      <c r="D3" s="61"/>
      <c r="E3" s="653"/>
      <c r="F3" s="654"/>
      <c r="G3" s="185"/>
      <c r="H3" s="186"/>
      <c r="I3" s="187"/>
      <c r="J3" s="187"/>
      <c r="K3" s="188"/>
      <c r="L3" s="187"/>
      <c r="M3" s="187"/>
      <c r="N3"/>
      <c r="O3" s="653"/>
      <c r="P3" s="654"/>
      <c r="Q3" s="185"/>
      <c r="R3" s="186"/>
      <c r="S3" s="187"/>
      <c r="T3" s="187"/>
      <c r="U3" s="188"/>
      <c r="V3" s="187"/>
      <c r="W3" s="187"/>
      <c r="X3"/>
      <c r="Y3" s="653"/>
      <c r="Z3" s="654"/>
      <c r="AA3" s="185"/>
      <c r="AB3" s="186"/>
      <c r="AC3" s="187"/>
      <c r="AD3" s="187"/>
      <c r="AE3" s="188"/>
      <c r="AF3" s="187"/>
      <c r="AG3" s="187"/>
      <c r="AH3"/>
      <c r="AI3"/>
      <c r="AJ3"/>
      <c r="AK3"/>
      <c r="AL3"/>
      <c r="AM3"/>
      <c r="AN3"/>
      <c r="AO3"/>
      <c r="AP3"/>
      <c r="AQ3"/>
      <c r="AR3"/>
      <c r="AS3"/>
      <c r="AT3"/>
      <c r="AU3"/>
      <c r="AV3"/>
      <c r="AW3"/>
      <c r="AX3"/>
      <c r="AY3"/>
      <c r="AZ3"/>
      <c r="BA3"/>
      <c r="BI3"/>
      <c r="CI3"/>
      <c r="CP3" s="563"/>
    </row>
    <row r="4" spans="1:98" ht="36.75" customHeight="1" thickBot="1">
      <c r="A4" s="644" t="s">
        <v>18</v>
      </c>
      <c r="B4" s="652"/>
      <c r="C4" s="58" t="s">
        <v>19</v>
      </c>
      <c r="D4" s="162" t="s">
        <v>20</v>
      </c>
      <c r="E4" s="659" t="str">
        <f>+Centro!F4</f>
        <v>Curso 2023-2024</v>
      </c>
      <c r="F4" s="660"/>
      <c r="G4" s="660"/>
      <c r="H4" s="660"/>
      <c r="I4" s="660"/>
      <c r="J4" s="660"/>
      <c r="K4" s="660"/>
      <c r="L4" s="660"/>
      <c r="M4" s="661"/>
      <c r="N4"/>
      <c r="O4" s="659" t="str">
        <f>+Centro!J4</f>
        <v>Curso 2024-2025</v>
      </c>
      <c r="P4" s="660"/>
      <c r="Q4" s="660"/>
      <c r="R4" s="660"/>
      <c r="S4" s="660"/>
      <c r="T4" s="660"/>
      <c r="U4" s="660"/>
      <c r="V4" s="660"/>
      <c r="W4" s="661"/>
      <c r="Y4" s="659" t="str">
        <f>+Centro!N4</f>
        <v>curso 2025-2026</v>
      </c>
      <c r="Z4" s="660"/>
      <c r="AA4" s="660"/>
      <c r="AB4" s="660" t="str">
        <f>+Centro!N4</f>
        <v>curso 2025-2026</v>
      </c>
      <c r="AC4" s="660" t="str">
        <f>+Centro!N4</f>
        <v>curso 2025-2026</v>
      </c>
      <c r="AD4" s="660" t="str">
        <f>+Centro!N4</f>
        <v>curso 2025-2026</v>
      </c>
      <c r="AE4" s="660" t="str">
        <f>+Centro!N4</f>
        <v>curso 2025-2026</v>
      </c>
      <c r="AF4" s="660" t="str">
        <f>+Centro!N4</f>
        <v>curso 2025-2026</v>
      </c>
      <c r="AG4" s="661" t="str">
        <f>+Centro!N4</f>
        <v>curso 2025-2026</v>
      </c>
      <c r="CJ4" s="2"/>
      <c r="CK4" s="2"/>
      <c r="CL4" s="2"/>
      <c r="CM4" s="2"/>
      <c r="CN4" s="2"/>
      <c r="CP4" s="208"/>
    </row>
    <row r="5" spans="1:98" ht="94.5" customHeight="1" thickBot="1">
      <c r="A5" s="168" t="s">
        <v>24</v>
      </c>
      <c r="B5" s="168" t="s">
        <v>25</v>
      </c>
      <c r="C5" s="168" t="s">
        <v>26</v>
      </c>
      <c r="D5" s="281" t="s">
        <v>28</v>
      </c>
      <c r="E5" s="105" t="s">
        <v>779</v>
      </c>
      <c r="F5" s="65" t="s">
        <v>780</v>
      </c>
      <c r="G5" s="65" t="s">
        <v>781</v>
      </c>
      <c r="H5" s="65" t="s">
        <v>782</v>
      </c>
      <c r="I5" s="65" t="s">
        <v>783</v>
      </c>
      <c r="J5" s="65" t="s">
        <v>784</v>
      </c>
      <c r="K5" s="65" t="s">
        <v>785</v>
      </c>
      <c r="L5" s="65" t="s">
        <v>786</v>
      </c>
      <c r="M5" s="65" t="s">
        <v>787</v>
      </c>
      <c r="N5" s="105"/>
      <c r="O5" s="105" t="s">
        <v>779</v>
      </c>
      <c r="P5" s="65" t="s">
        <v>780</v>
      </c>
      <c r="Q5" s="65" t="s">
        <v>781</v>
      </c>
      <c r="R5" s="65" t="s">
        <v>782</v>
      </c>
      <c r="S5" s="65" t="s">
        <v>783</v>
      </c>
      <c r="T5" s="65" t="s">
        <v>784</v>
      </c>
      <c r="U5" s="65" t="s">
        <v>785</v>
      </c>
      <c r="V5" s="65" t="s">
        <v>786</v>
      </c>
      <c r="W5" s="65" t="s">
        <v>787</v>
      </c>
      <c r="Y5" s="105" t="s">
        <v>779</v>
      </c>
      <c r="Z5" s="65" t="s">
        <v>780</v>
      </c>
      <c r="AA5" s="65" t="s">
        <v>781</v>
      </c>
      <c r="AB5" s="65" t="s">
        <v>782</v>
      </c>
      <c r="AC5" s="65" t="s">
        <v>783</v>
      </c>
      <c r="AD5" s="65" t="s">
        <v>784</v>
      </c>
      <c r="AE5" s="65" t="s">
        <v>785</v>
      </c>
      <c r="AF5" s="65" t="s">
        <v>786</v>
      </c>
      <c r="AG5" s="65" t="s">
        <v>787</v>
      </c>
      <c r="BB5" s="65" t="s">
        <v>788</v>
      </c>
      <c r="BC5" s="65" t="s">
        <v>789</v>
      </c>
      <c r="BD5" s="65" t="s">
        <v>783</v>
      </c>
      <c r="BE5" s="65" t="s">
        <v>784</v>
      </c>
      <c r="BF5" s="65" t="s">
        <v>785</v>
      </c>
      <c r="BG5" s="65" t="s">
        <v>786</v>
      </c>
      <c r="BH5" s="65" t="s">
        <v>787</v>
      </c>
      <c r="CB5" s="65" t="s">
        <v>788</v>
      </c>
      <c r="CC5" s="65" t="s">
        <v>789</v>
      </c>
      <c r="CD5" s="65" t="s">
        <v>783</v>
      </c>
      <c r="CE5" s="65" t="s">
        <v>784</v>
      </c>
      <c r="CF5" s="65" t="s">
        <v>785</v>
      </c>
      <c r="CG5" s="65" t="s">
        <v>786</v>
      </c>
      <c r="CH5" s="65" t="s">
        <v>787</v>
      </c>
      <c r="CJ5" s="65" t="s">
        <v>788</v>
      </c>
      <c r="CK5" s="65" t="s">
        <v>789</v>
      </c>
      <c r="CL5" s="65" t="s">
        <v>783</v>
      </c>
      <c r="CM5" s="65" t="s">
        <v>784</v>
      </c>
      <c r="CN5" s="65" t="s">
        <v>785</v>
      </c>
      <c r="CO5" s="65" t="s">
        <v>786</v>
      </c>
      <c r="CP5" s="65" t="s">
        <v>787</v>
      </c>
    </row>
    <row r="6" spans="1:98" s="51" customFormat="1" ht="18.75" customHeight="1">
      <c r="A6" s="29" t="s">
        <v>32</v>
      </c>
      <c r="B6" s="30"/>
      <c r="C6" s="30"/>
      <c r="D6" s="30"/>
      <c r="E6" s="33"/>
      <c r="F6" s="31"/>
      <c r="G6" s="31"/>
      <c r="H6" s="31"/>
      <c r="I6" s="31"/>
      <c r="J6" s="31"/>
      <c r="K6" s="31"/>
      <c r="L6" s="31"/>
      <c r="M6" s="31"/>
      <c r="O6" s="33"/>
      <c r="P6" s="31"/>
      <c r="Q6" s="31"/>
      <c r="R6" s="31"/>
      <c r="S6" s="31"/>
      <c r="T6" s="31"/>
      <c r="U6" s="31"/>
      <c r="V6" s="31"/>
      <c r="W6" s="31"/>
      <c r="X6"/>
      <c r="Y6" s="33"/>
      <c r="Z6" s="31"/>
      <c r="AA6" s="31"/>
      <c r="AB6" s="31"/>
      <c r="AC6" s="31"/>
      <c r="AD6" s="31"/>
      <c r="AE6" s="31"/>
      <c r="AF6" s="31"/>
      <c r="AG6" s="31"/>
      <c r="AH6"/>
      <c r="AI6"/>
      <c r="AJ6"/>
      <c r="AK6"/>
      <c r="AL6"/>
      <c r="AM6"/>
      <c r="AN6"/>
      <c r="AO6"/>
      <c r="AP6"/>
      <c r="AQ6"/>
      <c r="AR6"/>
      <c r="AS6"/>
      <c r="AT6"/>
      <c r="AU6"/>
      <c r="AV6"/>
      <c r="AW6"/>
      <c r="AX6"/>
      <c r="AY6"/>
      <c r="AZ6"/>
      <c r="BA6"/>
      <c r="BB6" s="529"/>
      <c r="BC6" s="530"/>
      <c r="BD6" s="530"/>
      <c r="BE6" s="530"/>
      <c r="BF6" s="530"/>
      <c r="BG6" s="530"/>
      <c r="BH6" s="530"/>
      <c r="BI6"/>
      <c r="BJ6" s="531"/>
      <c r="BK6" s="531"/>
      <c r="BL6" s="531"/>
      <c r="BM6" s="531"/>
      <c r="BN6" s="531"/>
      <c r="BO6" s="531"/>
      <c r="BP6" s="531"/>
      <c r="BQ6" s="531"/>
      <c r="BR6" s="531"/>
      <c r="BS6" s="531"/>
      <c r="BT6" s="531"/>
      <c r="BU6" s="531"/>
      <c r="BV6" s="531"/>
      <c r="BW6" s="531"/>
      <c r="BX6" s="531"/>
      <c r="BY6" s="531"/>
      <c r="BZ6" s="531"/>
      <c r="CA6" s="531"/>
      <c r="CB6" s="529"/>
      <c r="CC6" s="529"/>
      <c r="CD6" s="529"/>
      <c r="CE6" s="529"/>
      <c r="CF6" s="529"/>
      <c r="CG6" s="529"/>
      <c r="CH6" s="529"/>
      <c r="CI6"/>
      <c r="CJ6" s="531"/>
      <c r="CK6" s="531"/>
      <c r="CL6" s="531"/>
      <c r="CM6" s="531"/>
      <c r="CN6" s="529"/>
      <c r="CO6" s="529"/>
      <c r="CP6" s="529"/>
      <c r="CQ6" s="529"/>
      <c r="CR6" s="529"/>
      <c r="CS6" s="529"/>
      <c r="CT6" s="529"/>
    </row>
    <row r="7" spans="1:98" ht="30" customHeight="1">
      <c r="A7" s="196" t="s">
        <v>146</v>
      </c>
      <c r="B7" s="197" t="s">
        <v>147</v>
      </c>
      <c r="C7" s="198" t="s">
        <v>148</v>
      </c>
      <c r="D7" s="554">
        <v>7</v>
      </c>
      <c r="E7" s="189">
        <f>+IFERROR(AVERAGE(BB7:BH7),0)</f>
        <v>0.42857142857142855</v>
      </c>
      <c r="F7" s="106" t="s">
        <v>396</v>
      </c>
      <c r="G7" s="541" t="str">
        <f>+IF(GLEstran!$H7="Meta Conseguida","OK",IF(GLEstran!$H7="Meta Non Conseguida","NO OK",IF(GLEstran!$H7="Indicador Sen Meta","Non Procede","----")))</f>
        <v>NO OK</v>
      </c>
      <c r="H7" s="541" t="str">
        <f>+IF(GTraduc!$H7="Meta Conseguida","OK",IF(GTraduc!$H7="Meta Non Conseguida","NO OK",IF(GTraduc!$H7="Indicador Sen Meta","Non Procede","----")))</f>
        <v>NO OK</v>
      </c>
      <c r="I7" s="541" t="str">
        <f>+IF(GFiloApli!$H7="Meta Conseguida","OK",IF(GFiloApli!$H7="Meta Non Conseguida","NO OK",IF(GFiloApli!$H7="Indicador Sen Meta","Non Procede","----")))</f>
        <v>NO OK</v>
      </c>
      <c r="J7" s="541" t="str">
        <f>+IF(MTraduMulti!$H7="Meta Conseguida","OK",IF(MTraduMulti!$H7="Meta Non Conseguida","NO OK",IF(MTraduMulti!$H7="Indicador Sen Meta","Non Procede","----")))</f>
        <v>OK</v>
      </c>
      <c r="K7" s="541" t="str">
        <f>+IF(MEstIngles!$H7="Meta Conseguida","OK",IF(MEstIngles!$H7="Meta Non Conseguida","NO OK",IF(MEstIngles!$H7="Indicador Sen Meta","Non Procede","----")))</f>
        <v>NO OK</v>
      </c>
      <c r="L7" s="541" t="str">
        <f>+IF(MLinguistica!$H7="Meta Conseguida","OK",IF(MLinguistica!$H7="Meta Non Conseguida","NO OK",IF(MLinguistica!$H7="Indicador Sen Meta","Non Procede","----")))</f>
        <v>OK</v>
      </c>
      <c r="M7" s="541" t="str">
        <f>+IF(MComunicInt!$H7="Meta Conseguida","OK",IF(MComunicInt!$H7="Meta Non Conseguida","NO OK",IF(MComunicInt!$H7="Indicador Sen Meta","Non Procede","----")))</f>
        <v>OK</v>
      </c>
      <c r="O7" s="209">
        <f>+IFERROR(AVERAGE(CB7:CH7),0)</f>
        <v>0.42857142857142855</v>
      </c>
      <c r="P7" s="106" t="s">
        <v>396</v>
      </c>
      <c r="Q7" s="541" t="str">
        <f>+IF(GLEstran!$L7="Meta Conseguida","OK",IF(GLEstran!$L7="Meta Non Conseguida","NO OK",IF(GLEstran!$L7="Indicador Sen Meta","Non Procede","----")))</f>
        <v>NO OK</v>
      </c>
      <c r="R7" s="541" t="str">
        <f>+IF(GTraduc!$L7="Meta Conseguida","OK",IF(GTraduc!$L7="Meta Non Conseguida","NO OK",IF(GTraduc!$L7="Indicador Sen Meta","Non Procede","----")))</f>
        <v>NO OK</v>
      </c>
      <c r="S7" s="541" t="str">
        <f>+IF(GFiloApli!$L7="Meta Conseguida","OK",IF(GFiloApli!$L7="Meta Non Conseguida","NO OK",IF(GFiloApli!$L7="Indicador Sen Meta","Non Procede","----")))</f>
        <v>NO OK</v>
      </c>
      <c r="T7" s="541" t="str">
        <f>+IF(MTraduMulti!$L7="Meta Conseguida","OK",IF(MTraduMulti!$L7="Meta Non Conseguida","NO OK",IF(MTraduMulti!$L7="Indicador Sen Meta","Non Procede","----")))</f>
        <v>NO OK</v>
      </c>
      <c r="U7" s="541" t="str">
        <f>+IF(MEstIngles!$L7="Meta Conseguida","OK",IF(MEstIngles!$L7="Meta Non Conseguida","NO OK",IF(MEstIngles!$L7="Indicador Sen Meta","Non Procede","----")))</f>
        <v>OK</v>
      </c>
      <c r="V7" s="541" t="str">
        <f>+IF(MLinguistica!$L7="Meta Conseguida","OK",IF(MLinguistica!$L7="Meta Non Conseguida","NO OK",IF(MLinguistica!$L7="Indicador Sen Meta","Non Procede","----")))</f>
        <v>OK</v>
      </c>
      <c r="W7" s="541" t="str">
        <f>+IF(MComunicInt!$L7="Meta Conseguida","OK",IF(MComunicInt!$L7="Meta Non Conseguida","NO OK",IF(MComunicInt!$L7="Indicador Sen Meta","Non Procede","----")))</f>
        <v>OK</v>
      </c>
      <c r="Y7" s="209">
        <f>+IFERROR(AVERAGE(CN7:CT7),0)</f>
        <v>0</v>
      </c>
      <c r="Z7" s="106" t="s">
        <v>396</v>
      </c>
      <c r="AA7" s="541" t="str">
        <f>+IF(GLEstran!$P7="Meta Conseguida","OK",IF(GLEstran!$P7="Meta Non Conseguida","NO OK",IF(GLEstran!$P7="Indicador Sen Meta","Non Procede","----")))</f>
        <v>----</v>
      </c>
      <c r="AB7" s="541" t="str">
        <f>+IF(GTraduc!$P7="Meta Conseguida","OK",IF(GTraduc!$P7="Meta Non Conseguida","NO OK",IF(GTraduc!$P7="Indicador Sen Meta","Non Procede","----")))</f>
        <v>----</v>
      </c>
      <c r="AC7" s="541" t="str">
        <f>+IF(GFiloApli!$P7="Meta Conseguida","OK",IF(GFiloApli!$P7="Meta Non Conseguida","NO OK",IF(GFiloApli!$P7="Indicador Sen Meta","Non Procede","----")))</f>
        <v>----</v>
      </c>
      <c r="AD7" s="541" t="str">
        <f>+IF(MTraduMulti!$P7="Meta Conseguida","OK",IF(MTraduMulti!$P7="Meta Non Conseguida","NO OK",IF(MTraduMulti!$P7="Indicador Sen Meta","Non Procede","----")))</f>
        <v>----</v>
      </c>
      <c r="AE7" s="541" t="str">
        <f>+IF(MEstIngles!$P7="Meta Conseguida","OK",IF(MEstIngles!$P7="Meta Non Conseguida","NO OK",IF(MEstIngles!$P7="Indicador Sen Meta","Non Procede","----")))</f>
        <v>----</v>
      </c>
      <c r="AF7" s="541" t="str">
        <f>+IF(MLinguistica!$P7="Meta Conseguida","OK",IF(MLinguistica!$P7="Meta Non Conseguida","NO OK",IF(MLinguistica!$P7="Indicador Sen Meta","Non Procede","----")))</f>
        <v>----</v>
      </c>
      <c r="AG7" s="541" t="str">
        <f>+IF(MComunicInt!$P7="Meta Conseguida","OK",IF(MComunicInt!$P7="Meta Non Conseguida","NO OK",IF(MComunicInt!$P7="Indicador Sen Meta","Non Procede","----")))</f>
        <v>----</v>
      </c>
      <c r="BB7" s="532">
        <f>+IF(G7="NO OK",0,IF(G7="OK",1,""))</f>
        <v>0</v>
      </c>
      <c r="BC7" s="532">
        <f t="shared" ref="BC7:BH7" si="0">+IF(H7="NO OK",0,IF(H7="OK",1,""))</f>
        <v>0</v>
      </c>
      <c r="BD7" s="532">
        <f t="shared" si="0"/>
        <v>0</v>
      </c>
      <c r="BE7" s="532">
        <f t="shared" si="0"/>
        <v>1</v>
      </c>
      <c r="BF7" s="532">
        <f t="shared" si="0"/>
        <v>0</v>
      </c>
      <c r="BG7" s="532">
        <f t="shared" si="0"/>
        <v>1</v>
      </c>
      <c r="BH7" s="532">
        <f t="shared" si="0"/>
        <v>1</v>
      </c>
      <c r="BJ7" s="533"/>
      <c r="BK7" s="533"/>
      <c r="BL7" s="533"/>
      <c r="BM7" s="533"/>
      <c r="BN7" s="533"/>
      <c r="BO7" s="533"/>
      <c r="BP7" s="533"/>
      <c r="BQ7" s="533"/>
      <c r="BR7" s="533"/>
      <c r="BS7" s="533"/>
      <c r="BT7" s="533"/>
      <c r="BU7" s="533"/>
      <c r="BV7" s="533"/>
      <c r="BW7" s="533"/>
      <c r="BX7" s="533"/>
      <c r="BY7" s="533"/>
      <c r="BZ7" s="533"/>
      <c r="CA7" s="533"/>
      <c r="CB7" s="532">
        <f>+IF(Q7="NO OK",0,IF(Q7="OK",1,""))</f>
        <v>0</v>
      </c>
      <c r="CC7" s="532">
        <f t="shared" ref="CC7:CH7" si="1">+IF(R7="NO OK",0,IF(R7="OK",1,""))</f>
        <v>0</v>
      </c>
      <c r="CD7" s="532">
        <f t="shared" si="1"/>
        <v>0</v>
      </c>
      <c r="CE7" s="532">
        <f t="shared" si="1"/>
        <v>0</v>
      </c>
      <c r="CF7" s="532">
        <f t="shared" si="1"/>
        <v>1</v>
      </c>
      <c r="CG7" s="532">
        <f t="shared" si="1"/>
        <v>1</v>
      </c>
      <c r="CH7" s="532">
        <f t="shared" si="1"/>
        <v>1</v>
      </c>
      <c r="CJ7" s="533"/>
      <c r="CK7" s="533"/>
      <c r="CL7" s="533"/>
      <c r="CM7" s="533"/>
      <c r="CN7" s="532" t="str">
        <f>+IF(AA7="NO OK",0,IF(AA7="OK",1,""))</f>
        <v/>
      </c>
      <c r="CO7" s="532" t="str">
        <f t="shared" ref="CO7:CT7" si="2">+IF(AB7="NO OK",0,IF(AB7="OK",1,""))</f>
        <v/>
      </c>
      <c r="CP7" s="532" t="str">
        <f t="shared" si="2"/>
        <v/>
      </c>
      <c r="CQ7" s="532" t="str">
        <f t="shared" si="2"/>
        <v/>
      </c>
      <c r="CR7" s="532" t="str">
        <f t="shared" si="2"/>
        <v/>
      </c>
      <c r="CS7" s="532" t="str">
        <f t="shared" si="2"/>
        <v/>
      </c>
      <c r="CT7" s="532" t="str">
        <f t="shared" si="2"/>
        <v/>
      </c>
    </row>
    <row r="8" spans="1:98" ht="30" customHeight="1">
      <c r="A8" s="199" t="s">
        <v>150</v>
      </c>
      <c r="B8" s="200" t="s">
        <v>151</v>
      </c>
      <c r="C8" s="201" t="s">
        <v>152</v>
      </c>
      <c r="D8" s="555">
        <v>1</v>
      </c>
      <c r="E8" s="190">
        <f t="shared" ref="E8:E14" si="3">+IFERROR(AVERAGE(BB8:BH8),0)</f>
        <v>0</v>
      </c>
      <c r="F8" s="107" t="s">
        <v>396</v>
      </c>
      <c r="G8" s="542" t="str">
        <f>+IFERROR(IF(GLEstran!$H8="Meta Totalmente Alcanzada","OK",IF(GLEstran!$H8="Meta Parcialmente Alcanzada","PARCIAL", IF(GLEstran!$H8="Ningunha Meta Alcanzada", "NO OK", IF(GLEstran!$H8="Indicador Sen Meta", "Non Procede","----")))),"----")</f>
        <v>Non Procede</v>
      </c>
      <c r="H8" s="542" t="str">
        <f>+IFERROR(IF(GTraduc!$H8="Meta Totalmente Alcanzada","OK",IF(GTraduc!$H8="Meta Parcialmente Alcanzada","PARCIAL", IF(GTraduc!$H8="Ningunha Meta Alcanzada", "NO OK", IF(GTraduc!$H8="Indicador Sen Meta", "Non Procede","----")))),"----")</f>
        <v>Non Procede</v>
      </c>
      <c r="I8" s="542" t="str">
        <f>+IFERROR(IF(GFiloApli!$H8="Meta Totalmente Alcanzada","OK",IF(GFiloApli!$H8="Meta Parcialmente Alcanzada","PARCIAL", IF(GFiloApli!$H8="Ningunha Meta Alcanzada", "NO OK", IF(GFiloApli!$H8="Indicador Sen Meta", "Non Procede","----")))),"----")</f>
        <v>Non Procede</v>
      </c>
      <c r="J8" s="542" t="str">
        <f>+IFERROR(IF(MTraduMulti!$H8="Meta Totalmente Alcanzada","OK",IF(MTraduMulti!$H8="Meta Parcialmente Alcanzada","PARCIAL", IF(MTraduMulti!$H8="Ningunha Meta Alcanzada", "NO OK", IF(MTraduMulti!$H8="Indicador Sen Meta", "Non Procede","----")))),"----")</f>
        <v>Non Procede</v>
      </c>
      <c r="K8" s="542" t="str">
        <f>+IFERROR(IF(MEstIngles!$H8="Meta Totalmente Alcanzada","OK",IF(MEstIngles!$H8="Meta Parcialmente Alcanzada","PARCIAL", IF(MEstIngles!$H8="Ningunha Meta Alcanzada", "NO OK", IF(MEstIngles!$H8="Indicador Sen Meta", "Non Procede","----")))),"----")</f>
        <v>Non Procede</v>
      </c>
      <c r="L8" s="542" t="str">
        <f>+IFERROR(IF(MLinguistica!$H8="Meta Totalmente Alcanzada","OK",IF(MLinguistica!$H8="Meta Parcialmente Alcanzada","PARCIAL", IF(MLinguistica!$H8="Ningunha Meta Alcanzada", "NO OK", IF(MLinguistica!$H8="Indicador Sen Meta", "Non Procede","----")))),"----")</f>
        <v>Non Procede</v>
      </c>
      <c r="M8" s="542" t="str">
        <f>+IFERROR(IF(MComunicInt!$H8="Meta Totalmente Alcanzada","OK",IF(MComunicInt!$H8="Meta Parcialmente Alcanzada","PARCIAL", IF(MComunicInt!$H8="Ningunha Meta Alcanzada", "NO OK", IF(MComunicInt!$H8="Indicador Sen Meta", "Non Procede","----")))),"----")</f>
        <v>Non Procede</v>
      </c>
      <c r="O8" s="210">
        <f t="shared" ref="O8:O14" si="4">+IFERROR(AVERAGE(CB8:CH8),0)</f>
        <v>0</v>
      </c>
      <c r="P8" s="107" t="s">
        <v>396</v>
      </c>
      <c r="Q8" s="542" t="str">
        <f>+IFERROR(IF(GLEstran!$L8="Meta Totalmente Alcanzada","OK",IF(GLEstran!$L8="Meta Parcialmente Alcanzada","PARCIAL", IF(GLEstran!$L8="Ningunha Meta Alcanzada", "NO OK", IF(GLEstran!$L8="Indicador Sen Meta", "Non Procede","----")))),"----")</f>
        <v>Non Procede</v>
      </c>
      <c r="R8" s="542" t="str">
        <f>+IFERROR(IF(GTraduc!$L8="Meta Totalmente Alcanzada","OK",IF(GTraduc!$L8="Meta Parcialmente Alcanzada","PARCIAL", IF(GTraduc!$L8="Ningunha Meta Alcanzada", "NO OK", IF(GTraduc!$L8="Indicador Sen Meta", "Non Procede","----")))),"----")</f>
        <v>Non Procede</v>
      </c>
      <c r="S8" s="542" t="str">
        <f>+IFERROR(IF(GFiloApli!$L8="Meta Totalmente Alcanzada","OK",IF(GFiloApli!$L8="Meta Parcialmente Alcanzada","PARCIAL", IF(GFiloApli!$L8="Ningunha Meta Alcanzada", "NO OK", IF(GFiloApli!$L8="Indicador Sen Meta", "Non Procede","----")))),"----")</f>
        <v>Non Procede</v>
      </c>
      <c r="T8" s="542" t="str">
        <f>+IFERROR(IF(MTraduMulti!$L8="Meta Totalmente Alcanzada","OK",IF(MTraduMulti!$L8="Meta Parcialmente Alcanzada","PARCIAL", IF(MTraduMulti!$L8="Ningunha Meta Alcanzada", "NO OK", IF(MTraduMulti!$L8="Indicador Sen Meta", "Non Procede","----")))),"----")</f>
        <v>Non Procede</v>
      </c>
      <c r="U8" s="542" t="str">
        <f>+IFERROR(IF(MEstIngles!$L8="Meta Totalmente Alcanzada","OK",IF(MEstIngles!$L8="Meta Parcialmente Alcanzada","PARCIAL", IF(MEstIngles!$L8="Ningunha Meta Alcanzada", "NO OK", IF(MEstIngles!$L8="Indicador Sen Meta", "Non Procede","----")))),"----")</f>
        <v>Non Procede</v>
      </c>
      <c r="V8" s="542" t="str">
        <f>+IFERROR(IF(MLinguistica!$L8="Meta Totalmente Alcanzada","OK",IF(MLinguistica!$L8="Meta Parcialmente Alcanzada","PARCIAL", IF(MLinguistica!$L8="Ningunha Meta Alcanzada", "NO OK", IF(MLinguistica!$L8="Indicador Sen Meta", "Non Procede","----")))),"----")</f>
        <v>Non Procede</v>
      </c>
      <c r="W8" s="542" t="str">
        <f>+IFERROR(IF(MComunicInt!$L8="Meta Totalmente Alcanzada","OK",IF(MComunicInt!$L8="Meta Parcialmente Alcanzada","PARCIAL", IF(MComunicInt!$L8="Ningunha Meta Alcanzada", "NO OK", IF(MComunicInt!$L8="Indicador Sen Meta", "Non Procede","----")))),"----")</f>
        <v>Non Procede</v>
      </c>
      <c r="Y8" s="210">
        <f t="shared" ref="Y8:Y14" si="5">+IFERROR(AVERAGE(CN8:CT8),0)</f>
        <v>0</v>
      </c>
      <c r="Z8" s="107" t="s">
        <v>396</v>
      </c>
      <c r="AA8" s="542" t="str">
        <f>+IFERROR(IF(GLEstran!$P8="Meta Totalmente Alcanzada","OK",IF(GLEstran!$P8="Meta Parcialmente Alcanzada","PARCIAL", IF(GLEstran!$P8="Ningunha Meta Alcanzada", "NO OK", IF(GLEstran!$P8="Indicador Sen Meta", "Non Procede","----")))),"----")</f>
        <v>----</v>
      </c>
      <c r="AB8" s="542" t="str">
        <f>+IFERROR(IF(GTraduc!$P8="Meta Totalmente Alcanzada","OK",IF(GTraduc!$P8="Meta Parcialmente Alcanzada","PARCIAL", IF(GTraduc!$P8="Ningunha Meta Alcanzada", "NO OK", IF(GTraduc!$P8="Indicador Sen Meta", "Non Procede","----")))),"----")</f>
        <v>----</v>
      </c>
      <c r="AC8" s="542" t="str">
        <f>+IFERROR(IF(GFiloApli!$P8="Meta Totalmente Alcanzada","OK",IF(GFiloApli!$P8="Meta Parcialmente Alcanzada","PARCIAL", IF(GFiloApli!$P8="Ningunha Meta Alcanzada", "NO OK", IF(GFiloApli!$P8="Indicador Sen Meta", "Non Procede","----")))),"----")</f>
        <v>----</v>
      </c>
      <c r="AD8" s="542" t="str">
        <f>+IFERROR(IF(MTraduMulti!$P8="Meta Totalmente Alcanzada","OK",IF(MTraduMulti!$P8="Meta Parcialmente Alcanzada","PARCIAL", IF(MTraduMulti!$P8="Ningunha Meta Alcanzada", "NO OK", IF(MTraduMulti!$P8="Indicador Sen Meta", "Non Procede","----")))),"----")</f>
        <v>----</v>
      </c>
      <c r="AE8" s="542" t="str">
        <f>+IFERROR(IF(MEstIngles!$P8="Meta Totalmente Alcanzada","OK",IF(MEstIngles!$P8="Meta Parcialmente Alcanzada","PARCIAL", IF(MEstIngles!$P8="Ningunha Meta Alcanzada", "NO OK", IF(MEstIngles!$P8="Indicador Sen Meta", "Non Procede","----")))),"----")</f>
        <v>Non Procede</v>
      </c>
      <c r="AF8" s="542" t="str">
        <f>+IFERROR(IF(MLinguistica!$P8="Meta Totalmente Alcanzada","OK",IF(MLinguistica!$P8="Meta Parcialmente Alcanzada","PARCIAL", IF(MLinguistica!$P8="Ningunha Meta Alcanzada", "NO OK", IF(MLinguistica!$P8="Indicador Sen Meta", "Non Procede","----")))),"----")</f>
        <v>Non Procede</v>
      </c>
      <c r="AG8" s="542" t="str">
        <f>+IFERROR(IF(MComunicInt!$P8="Meta Totalmente Alcanzada","OK",IF(MComunicInt!$P8="Meta Parcialmente Alcanzada","PARCIAL", IF(MComunicInt!$P8="Ningunha Meta Alcanzada", "NO OK", IF(MComunicInt!$P8="Indicador Sen Meta", "Non Procede","----")))),"----")</f>
        <v>Non Procede</v>
      </c>
      <c r="BB8" s="534" t="str">
        <f>+IFERROR(IF(GLEstran!$H8="Indicador Sen Meta","",GLEstran!$G8/GLEstran!$F8),0)</f>
        <v/>
      </c>
      <c r="BC8" s="534" t="str">
        <f>+IFERROR(IF(GTraduc!$H8="Indicador Sen Meta","",GTraduc!$G8/GTraduc!$F8),0)</f>
        <v/>
      </c>
      <c r="BD8" s="534" t="str">
        <f>+IFERROR(IF(GFiloApli!$H8="Indicador Sen Meta","",GFiloApli!$G8/GFiloApli!$F8),0)</f>
        <v/>
      </c>
      <c r="BE8" s="534" t="str">
        <f>+IFERROR(IF(MTraduMulti!$H8="Indicador Sen Meta","",MTraduMulti!$G8/MTraduMulti!$F8),0)</f>
        <v/>
      </c>
      <c r="BF8" s="534" t="str">
        <f>+IFERROR(IF(MEstIngles!$H8="Indicador Sen Meta","",MEstIngles!$G8/MEstIngles!$F8),0)</f>
        <v/>
      </c>
      <c r="BG8" s="534" t="str">
        <f>+IFERROR(IF(MLinguistica!$H8="Indicador Sen Meta","",MLinguistica!$G8/MLinguistica!$F8),0)</f>
        <v/>
      </c>
      <c r="BH8" s="534" t="str">
        <f>+IFERROR(IF(MComunicInt!$H8="Indicador Sen Meta","",MComunicInt!$G8/MComunicInt!$F8),0)</f>
        <v/>
      </c>
      <c r="BJ8" s="533"/>
      <c r="BK8" s="533"/>
      <c r="BL8" s="533"/>
      <c r="BM8" s="533"/>
      <c r="BN8" s="533"/>
      <c r="BO8" s="533"/>
      <c r="BP8" s="533"/>
      <c r="BQ8" s="533"/>
      <c r="BR8" s="533"/>
      <c r="BS8" s="533"/>
      <c r="BT8" s="533"/>
      <c r="BU8" s="533"/>
      <c r="BV8" s="533"/>
      <c r="BW8" s="533"/>
      <c r="BX8" s="533"/>
      <c r="BY8" s="533"/>
      <c r="BZ8" s="533"/>
      <c r="CA8" s="533"/>
      <c r="CB8" s="534" t="str">
        <f>+IFERROR(IF(GLEstran!$L8="Indicador Sen Meta","",GLEstran!$K8/GLEstran!$J8),0)</f>
        <v/>
      </c>
      <c r="CC8" s="534" t="str">
        <f>+IFERROR(IF(GTraduc!$L8="Indicador Sen Meta","",GTraduc!$K8/GTraduc!$J8),0)</f>
        <v/>
      </c>
      <c r="CD8" s="534" t="str">
        <f>+IFERROR(IF(GFiloApli!$L8="Indicador Sen Meta","",GFiloApli!$K8/GFiloApli!$J8),0)</f>
        <v/>
      </c>
      <c r="CE8" s="534" t="str">
        <f>+IFERROR(IF(MTraduMulti!$L8="Indicador Sen Meta","",MTraduMulti!$K8/MTraduMulti!$J8),0)</f>
        <v/>
      </c>
      <c r="CF8" s="534" t="str">
        <f>+IFERROR(IF(MEstIngles!$L8="Indicador Sen Meta","",MEstIngles!$K8/MEstIngles!$J8),0)</f>
        <v/>
      </c>
      <c r="CG8" s="534" t="str">
        <f>+IFERROR(IF(MLinguistica!$L8="Indicador Sen Meta","",MLinguistica!$K8/MLinguistica!$J8),0)</f>
        <v/>
      </c>
      <c r="CH8" s="534" t="str">
        <f>+IFERROR(IF(MComunicInt!$L8="Indicador Sen Meta","",MComunicInt!$K8/MComunicInt!$J8),0)</f>
        <v/>
      </c>
      <c r="CJ8" s="533"/>
      <c r="CK8" s="533"/>
      <c r="CL8" s="533"/>
      <c r="CM8" s="533"/>
      <c r="CN8" s="534">
        <f>+IFERROR(IF(GLEstran!$P8="Indicador Sen Meta","",GLEstran!$O8/GLEstran!$N8),0)</f>
        <v>0</v>
      </c>
      <c r="CO8" s="534">
        <f>+IFERROR(IF(GTraduc!$P8="Indicador Sen Meta","",GTraduc!$O8/GTraduc!$N8),0)</f>
        <v>0</v>
      </c>
      <c r="CP8" s="534">
        <f>+IFERROR(IF(GFiloApli!$P8="Indicador Sen Meta","",GFiloApli!$O8/GFiloApli!$N8),0)</f>
        <v>0</v>
      </c>
      <c r="CQ8" s="534">
        <f>+IFERROR(IF(MTraduMulti!$P8="Indicador Sen Meta","",MTraduMulti!$O8/MTraduMulti!$N8),0)</f>
        <v>0</v>
      </c>
      <c r="CR8" s="534" t="str">
        <f>+IFERROR(IF(MEstIngles!$P8="Indicador Sen Meta","",MEstIngles!$O8/MEstIngles!$N8),0)</f>
        <v/>
      </c>
      <c r="CS8" s="534" t="str">
        <f>+IFERROR(IF(MLinguistica!$P8="Indicador Sen Meta","",MLinguistica!$O8/MLinguistica!$N8),0)</f>
        <v/>
      </c>
      <c r="CT8" s="534" t="str">
        <f>+IFERROR(IF(MComunicInt!$P8="Indicador Sen Meta","",MComunicInt!$O8/MComunicInt!$N8),0)</f>
        <v/>
      </c>
    </row>
    <row r="9" spans="1:98" ht="39" customHeight="1">
      <c r="A9" s="199" t="s">
        <v>160</v>
      </c>
      <c r="B9" s="200" t="s">
        <v>161</v>
      </c>
      <c r="C9" s="201" t="s">
        <v>790</v>
      </c>
      <c r="D9" s="555">
        <v>3</v>
      </c>
      <c r="E9" s="190">
        <f t="shared" si="3"/>
        <v>0.69595110771581348</v>
      </c>
      <c r="F9" s="107" t="s">
        <v>396</v>
      </c>
      <c r="G9" s="542" t="str">
        <f>+IFERROR(IF(GLEstran!$H11="Meta Totalmente Alcanzada","OK",IF(GLEstran!$H11="Meta Parcialmente Alcanzada","PARCIAL", IF(GLEstran!$H11="Ningunha Meta Alcanzada", "NO OK", IF(GLEstran!$H11="Indicador Sen Meta", "Non Procede","----")))),"----")</f>
        <v>----</v>
      </c>
      <c r="H9" s="542" t="str">
        <f>+IFERROR(IF(GTraduc!$H11="Meta Totalmente Alcanzada","OK",IF(GTraduc!$H11="Meta Parcialmente Alcanzada","PARCIAL", IF(GTraduc!$H11="Ningunha Meta Alcanzada", "NO OK", IF(GTraduc!$H11="Indicador Sen Meta", "Non Procede","----")))),"----")</f>
        <v>----</v>
      </c>
      <c r="I9" s="542" t="str">
        <f>+IFERROR(IF(GFiloApli!$H11="Meta Totalmente Alcanzada","OK",IF(GFiloApli!$H11="Meta Parcialmente Alcanzada","PARCIAL", IF(GFiloApli!$H11="Ningunha Meta Alcanzada", "NO OK", IF(GFiloApli!$H11="Indicador Sen Meta", "Non Procede","----")))),"----")</f>
        <v>----</v>
      </c>
      <c r="J9" s="542" t="str">
        <f>+IFERROR(IF(MTraduMulti!$H11="Meta Totalmente Alcanzada","OK",IF(MTraduMulti!$H11="Meta Parcialmente Alcanzada","PARCIAL", IF(MTraduMulti!$H11="Ningunha Meta Alcanzada", "NO OK", IF(MTraduMulti!$H11="Indicador Sen Meta", "Non Procede","----")))),"----")</f>
        <v>----</v>
      </c>
      <c r="K9" s="542" t="str">
        <f>+IFERROR(IF(MEstIngles!$H11="Meta Totalmente Alcanzada","OK",IF(MEstIngles!$H11="Meta Parcialmente Alcanzada","PARCIAL", IF(MEstIngles!$H11="Ningunha Meta Alcanzada", "NO OK", IF(MEstIngles!$H11="Indicador Sen Meta", "Non Procede","----")))),"----")</f>
        <v>----</v>
      </c>
      <c r="L9" s="542" t="str">
        <f>+IFERROR(IF(MLinguistica!$H11="Meta Totalmente Alcanzada","OK",IF(MLinguistica!$H11="Meta Parcialmente Alcanzada","PARCIAL", IF(MLinguistica!$H11="Ningunha Meta Alcanzada", "NO OK", IF(MLinguistica!$H11="Indicador Sen Meta", "Non Procede","----")))),"----")</f>
        <v>----</v>
      </c>
      <c r="M9" s="542" t="str">
        <f>+IFERROR(IF(MComunicInt!$H11="Meta Totalmente Alcanzada","OK",IF(MComunicInt!$H11="Meta Parcialmente Alcanzada","PARCIAL", IF(MComunicInt!$H11="Ningunha Meta Alcanzada", "NO OK", IF(MComunicInt!$H11="Indicador Sen Meta", "Non Procede","----")))),"----")</f>
        <v>----</v>
      </c>
      <c r="O9" s="210">
        <f t="shared" si="4"/>
        <v>0.68632505633832463</v>
      </c>
      <c r="P9" s="107" t="s">
        <v>396</v>
      </c>
      <c r="Q9" s="542" t="str">
        <f>+IFERROR(IF(GLEstran!$L11="Meta Totalmente Alcanzada","OK",IF(GLEstran!$L11="Meta Parcialmente Alcanzada","PARCIAL", IF(GLEstran!$L11="Ningunha Meta Alcanzada", "NO OK", IF(GLEstran!$L11="Indicador Sen Meta", "Non Procede","----")))),"----")</f>
        <v>----</v>
      </c>
      <c r="R9" s="542" t="str">
        <f>+IFERROR(IF(GTraduc!$L11="Meta Totalmente Alcanzada","OK",IF(GTraduc!$L11="Meta Parcialmente Alcanzada","PARCIAL", IF(GTraduc!$L11="Ningunha Meta Alcanzada", "NO OK", IF(GTraduc!$L11="Indicador Sen Meta", "Non Procede","----")))),"----")</f>
        <v>----</v>
      </c>
      <c r="S9" s="542" t="str">
        <f>+IFERROR(IF(GFiloApli!$L11="Meta Totalmente Alcanzada","OK",IF(GFiloApli!$L11="Meta Parcialmente Alcanzada","PARCIAL", IF(GFiloApli!$L11="Ningunha Meta Alcanzada", "NO OK", IF(GFiloApli!$L11="Indicador Sen Meta", "Non Procede","----")))),"----")</f>
        <v>----</v>
      </c>
      <c r="T9" s="542" t="str">
        <f>+IFERROR(IF(MTraduMulti!$L11="Meta Totalmente Alcanzada","OK",IF(MTraduMulti!$L11="Meta Parcialmente Alcanzada","PARCIAL", IF(MTraduMulti!$L11="Ningunha Meta Alcanzada", "NO OK", IF(MTraduMulti!$L11="Indicador Sen Meta", "Non Procede","----")))),"----")</f>
        <v>----</v>
      </c>
      <c r="U9" s="542" t="str">
        <f>+IFERROR(IF(MEstIngles!$L11="Meta Totalmente Alcanzada","OK",IF(MEstIngles!$L11="Meta Parcialmente Alcanzada","PARCIAL", IF(MEstIngles!$L11="Ningunha Meta Alcanzada", "NO OK", IF(MEstIngles!$L11="Indicador Sen Meta", "Non Procede","----")))),"----")</f>
        <v>----</v>
      </c>
      <c r="V9" s="542" t="str">
        <f>+IFERROR(IF(MLinguistica!$L11="Meta Totalmente Alcanzada","OK",IF(MLinguistica!$L11="Meta Parcialmente Alcanzada","PARCIAL", IF(MLinguistica!$L11="Ningunha Meta Alcanzada", "NO OK", IF(MLinguistica!$L11="Indicador Sen Meta", "Non Procede","----")))),"----")</f>
        <v>----</v>
      </c>
      <c r="W9" s="542" t="str">
        <f>+IFERROR(IF(MComunicInt!$L11="Meta Totalmente Alcanzada","OK",IF(MComunicInt!$L11="Meta Parcialmente Alcanzada","PARCIAL", IF(MComunicInt!$L11="Ningunha Meta Alcanzada", "NO OK", IF(MComunicInt!$L11="Indicador Sen Meta", "Non Procede","----")))),"----")</f>
        <v>----</v>
      </c>
      <c r="Y9" s="210">
        <f t="shared" si="5"/>
        <v>0</v>
      </c>
      <c r="Z9" s="107" t="s">
        <v>396</v>
      </c>
      <c r="AA9" s="542" t="str">
        <f>+IFERROR(IF(GLEstran!$P11="Meta Totalmente Alcanzada","OK",IF(GLEstran!$P11="Meta Parcialmente Alcanzada","PARCIAL", IF(GLEstran!$P11="Ningunha Meta Alcanzada", "NO OK", IF(GLEstran!$P11="Indicador Sen Meta", "Non Procede","----")))),"----")</f>
        <v>----</v>
      </c>
      <c r="AB9" s="542" t="str">
        <f>+IFERROR(IF(GTraduc!$P11="Meta Totalmente Alcanzada","OK",IF(GTraduc!$P11="Meta Parcialmente Alcanzada","PARCIAL", IF(GTraduc!$P11="Ningunha Meta Alcanzada", "NO OK", IF(GTraduc!$P11="Indicador Sen Meta", "Non Procede","----")))),"----")</f>
        <v>----</v>
      </c>
      <c r="AC9" s="542" t="str">
        <f>+IFERROR(IF(GFiloApli!$P11="Meta Totalmente Alcanzada","OK",IF(GFiloApli!$P11="Meta Parcialmente Alcanzada","PARCIAL", IF(GFiloApli!$P11="Ningunha Meta Alcanzada", "NO OK", IF(GFiloApli!$P11="Indicador Sen Meta", "Non Procede","----")))),"----")</f>
        <v>----</v>
      </c>
      <c r="AD9" s="542" t="str">
        <f>+IFERROR(IF(MTraduMulti!$P11="Meta Totalmente Alcanzada","OK",IF(MTraduMulti!$P11="Meta Parcialmente Alcanzada","PARCIAL", IF(MTraduMulti!$P11="Ningunha Meta Alcanzada", "NO OK", IF(MTraduMulti!$P11="Indicador Sen Meta", "Non Procede","----")))),"----")</f>
        <v>----</v>
      </c>
      <c r="AE9" s="542" t="str">
        <f>+IFERROR(IF(MEstIngles!$P11="Meta Totalmente Alcanzada","OK",IF(MEstIngles!$P11="Meta Parcialmente Alcanzada","PARCIAL", IF(MEstIngles!$P11="Ningunha Meta Alcanzada", "NO OK", IF(MEstIngles!$P11="Indicador Sen Meta", "Non Procede","----")))),"----")</f>
        <v>----</v>
      </c>
      <c r="AF9" s="542" t="str">
        <f>+IFERROR(IF(MLinguistica!$P11="Meta Totalmente Alcanzada","OK",IF(MLinguistica!$P11="Meta Parcialmente Alcanzada","PARCIAL", IF(MLinguistica!$P11="Ningunha Meta Alcanzada", "NO OK", IF(MLinguistica!$P11="Indicador Sen Meta", "Non Procede","----")))),"----")</f>
        <v>----</v>
      </c>
      <c r="AG9" s="542" t="str">
        <f>+IFERROR(IF(MComunicInt!$P11="Meta Totalmente Alcanzada","OK",IF(MComunicInt!$P11="Meta Parcialmente Alcanzada","PARCIAL", IF(MComunicInt!$P11="Ningunha Meta Alcanzada", "NO OK", IF(MComunicInt!$P11="Indicador Sen Meta", "Non Procede","----")))),"----")</f>
        <v>----</v>
      </c>
      <c r="BB9" s="534">
        <f>+IFERROR(IF(GLEstran!$H11="Indicador Sen Meta","",GLEstran!$G11/GLEstran!$F11),0)</f>
        <v>0.47058823529411764</v>
      </c>
      <c r="BC9" s="534">
        <f>+IFERROR(IF(GTraduc!$H11="Indicador Sen Meta","",GTraduc!$G11/GTraduc!$F11),0)</f>
        <v>0.6470588235294118</v>
      </c>
      <c r="BD9" s="534">
        <f>+IFERROR(IF(GFiloApli!$H11="Indicador Sen Meta","",GFiloApli!$G11/GFiloApli!$F11),0)</f>
        <v>0.63636363636363635</v>
      </c>
      <c r="BE9" s="534">
        <f>+IFERROR(IF(MTraduMulti!$H11="Indicador Sen Meta","",MTraduMulti!$G11/MTraduMulti!$F11),0)</f>
        <v>0.76470588235294112</v>
      </c>
      <c r="BF9" s="534">
        <f>+IFERROR(IF(MEstIngles!$H11="Indicador Sen Meta","",MEstIngles!$G11/MEstIngles!$F11),0)</f>
        <v>0.70588235294117652</v>
      </c>
      <c r="BG9" s="534">
        <f>+IFERROR(IF(MLinguistica!$H11="Indicador Sen Meta","",MLinguistica!$G11/MLinguistica!$F11),0)</f>
        <v>0.82352941176470584</v>
      </c>
      <c r="BH9" s="534">
        <f>+IFERROR(IF(MComunicInt!$H11="Indicador Sen Meta","",MComunicInt!$G11/MComunicInt!$F11),0)</f>
        <v>0.82352941176470584</v>
      </c>
      <c r="BJ9" s="533"/>
      <c r="BK9" s="533"/>
      <c r="BL9" s="533"/>
      <c r="BM9" s="533"/>
      <c r="BN9" s="533"/>
      <c r="BO9" s="533"/>
      <c r="BP9" s="533"/>
      <c r="BQ9" s="533"/>
      <c r="BR9" s="533"/>
      <c r="BS9" s="533"/>
      <c r="BT9" s="533"/>
      <c r="BU9" s="533"/>
      <c r="BV9" s="533"/>
      <c r="BW9" s="533"/>
      <c r="BX9" s="533"/>
      <c r="BY9" s="533"/>
      <c r="BZ9" s="533"/>
      <c r="CA9" s="533"/>
      <c r="CB9" s="534">
        <f>+IFERROR(IF(GLEstran!$L11="Indicador Sen Meta","",GLEstran!$K11/GLEstran!$J11),0)</f>
        <v>0.36842105263157893</v>
      </c>
      <c r="CC9" s="534">
        <f>+IFERROR(IF(GTraduc!$L11="Indicador Sen Meta","",GTraduc!$K11/GTraduc!$J11),0)</f>
        <v>0.58823529411764708</v>
      </c>
      <c r="CD9" s="534">
        <f>+IFERROR(IF(GFiloApli!$L11="Indicador Sen Meta","",GFiloApli!$K11/GFiloApli!$J11),0)</f>
        <v>0.7142857142857143</v>
      </c>
      <c r="CE9" s="534">
        <f>+IFERROR(IF(MTraduMulti!$L11="Indicador Sen Meta","",MTraduMulti!$K11/MTraduMulti!$J11),0)</f>
        <v>0.66666666666666663</v>
      </c>
      <c r="CF9" s="534">
        <f>+IFERROR(IF(MEstIngles!$L11="Indicador Sen Meta","",MEstIngles!$K11/MEstIngles!$J11),0)</f>
        <v>0.8</v>
      </c>
      <c r="CG9" s="534">
        <f>+IFERROR(IF(MLinguistica!$L11="Indicador Sen Meta","",MLinguistica!$K11/MLinguistica!$J11),0)</f>
        <v>0.8666666666666667</v>
      </c>
      <c r="CH9" s="534">
        <f>+IFERROR(IF(MComunicInt!$L11="Indicador Sen Meta","",MComunicInt!$K11/MComunicInt!$J11),0)</f>
        <v>0.8</v>
      </c>
      <c r="CJ9" s="533"/>
      <c r="CK9" s="533"/>
      <c r="CL9" s="533"/>
      <c r="CM9" s="533"/>
      <c r="CN9" s="534">
        <f>+IFERROR(IF(GLEstran!$P11="Indicador Sen Meta","",GLEstran!$O11/GLEstran!$N11),0)</f>
        <v>0</v>
      </c>
      <c r="CO9" s="534">
        <f>+IFERROR(IF(GTraduc!$P11="Indicador Sen Meta","",GTraduc!$O11/GTraduc!$N11),0)</f>
        <v>0</v>
      </c>
      <c r="CP9" s="534">
        <f>+IFERROR(IF(GFiloApli!$P11="Indicador Sen Meta","",GFiloApli!$O11/GFiloApli!$N11),0)</f>
        <v>0</v>
      </c>
      <c r="CQ9" s="534">
        <f>+IFERROR(IF(MTraduMulti!$P11="Indicador Sen Meta","",MTraduMulti!$O11/MTraduMulti!$N11),0)</f>
        <v>0</v>
      </c>
      <c r="CR9" s="534">
        <f>+IFERROR(IF(MEstIngles!$P11="Indicador Sen Meta","",MEstIngles!$O11/MEstIngles!$N11),0)</f>
        <v>0</v>
      </c>
      <c r="CS9" s="534">
        <f>+IFERROR(IF(MLinguistica!$P11="Indicador Sen Meta","",MLinguistica!$O11/MLinguistica!$N11),0)</f>
        <v>0</v>
      </c>
      <c r="CT9" s="534">
        <f>+IFERROR(IF(MComunicInt!$P11="Indicador Sen Meta","",MComunicInt!$O11/MComunicInt!$N11),0)</f>
        <v>0</v>
      </c>
    </row>
    <row r="10" spans="1:98" ht="30" customHeight="1">
      <c r="A10" s="199" t="s">
        <v>164</v>
      </c>
      <c r="B10" s="200" t="s">
        <v>165</v>
      </c>
      <c r="C10" s="201" t="s">
        <v>166</v>
      </c>
      <c r="D10" s="555">
        <v>4</v>
      </c>
      <c r="E10" s="190">
        <f t="shared" si="3"/>
        <v>0</v>
      </c>
      <c r="F10" s="107" t="s">
        <v>396</v>
      </c>
      <c r="G10" s="542" t="str">
        <f>+IFERROR(IF(GLEstran!$H12="Meta Totalmente Alcanzada","OK",IF(GLEstran!$H12="Meta Parcialmente Alcanzada","PARCIAL", IF(GLEstran!$H12="Ningunha Meta Alcanzada", "NO OK", IF(GLEstran!$H12="Indicador Sen Meta", "Non Procede","----")))),"----")</f>
        <v>Non Procede</v>
      </c>
      <c r="H10" s="542" t="str">
        <f>+IFERROR(IF(GTraduc!$H12="Meta Totalmente Alcanzada","OK",IF(GTraduc!$H12="Meta Parcialmente Alcanzada","PARCIAL", IF(GTraduc!$H12="Ningunha Meta Alcanzada", "NO OK", IF(GTraduc!$H12="Indicador Sen Meta", "Non Procede","----")))),"----")</f>
        <v>Non Procede</v>
      </c>
      <c r="I10" s="542" t="str">
        <f>+IFERROR(IF(GFiloApli!$H12="Meta Totalmente Alcanzada","OK",IF(GFiloApli!$H12="Meta Parcialmente Alcanzada","PARCIAL", IF(GFiloApli!$H12="Ningunha Meta Alcanzada", "NO OK", IF(GFiloApli!$H12="Indicador Sen Meta", "Non Procede","----")))),"----")</f>
        <v>Non Procede</v>
      </c>
      <c r="J10" s="542" t="str">
        <f>+IFERROR(IF(MTraduMulti!$H12="Meta Totalmente Alcanzada","OK",IF(MTraduMulti!$H12="Meta Parcialmente Alcanzada","PARCIAL", IF(MTraduMulti!$H12="Ningunha Meta Alcanzada", "NO OK", IF(MTraduMulti!$H12="Indicador Sen Meta", "Non Procede","----")))),"----")</f>
        <v>Non Procede</v>
      </c>
      <c r="K10" s="542" t="str">
        <f>+IFERROR(IF(MEstIngles!$H12="Meta Totalmente Alcanzada","OK",IF(MEstIngles!$H12="Meta Parcialmente Alcanzada","PARCIAL", IF(MEstIngles!$H12="Ningunha Meta Alcanzada", "NO OK", IF(MEstIngles!$H12="Indicador Sen Meta", "Non Procede","----")))),"----")</f>
        <v>Non Procede</v>
      </c>
      <c r="L10" s="542" t="str">
        <f>+IFERROR(IF(MLinguistica!$H12="Meta Totalmente Alcanzada","OK",IF(MLinguistica!$H12="Meta Parcialmente Alcanzada","PARCIAL", IF(MLinguistica!$H12="Ningunha Meta Alcanzada", "NO OK", IF(MLinguistica!$H12="Indicador Sen Meta", "Non Procede","----")))),"----")</f>
        <v>Non Procede</v>
      </c>
      <c r="M10" s="542" t="str">
        <f>+IFERROR(IF(MComunicInt!$H12="Meta Totalmente Alcanzada","OK",IF(MComunicInt!$H12="Meta Parcialmente Alcanzada","PARCIAL", IF(MComunicInt!$H12="Ningunha Meta Alcanzada", "NO OK", IF(MComunicInt!$H12="Indicador Sen Meta", "Non Procede","----")))),"----")</f>
        <v>Non Procede</v>
      </c>
      <c r="O10" s="210">
        <f t="shared" si="4"/>
        <v>0</v>
      </c>
      <c r="P10" s="107" t="s">
        <v>396</v>
      </c>
      <c r="Q10" s="542" t="str">
        <f>+IFERROR(IF(GLEstran!$L12="Meta Totalmente Alcanzada","OK",IF(GLEstran!$L12="Meta Parcialmente Alcanzada","PARCIAL", IF(GLEstran!$L12="Ningunha Meta Alcanzada", "NO OK", IF(GLEstran!$L12="Indicador Sen Meta", "Non Procede","----")))),"----")</f>
        <v>Non Procede</v>
      </c>
      <c r="R10" s="542" t="str">
        <f>+IFERROR(IF(GTraduc!$L12="Meta Totalmente Alcanzada","OK",IF(GTraduc!$L12="Meta Parcialmente Alcanzada","PARCIAL", IF(GTraduc!$L12="Ningunha Meta Alcanzada", "NO OK", IF(GTraduc!$L12="Indicador Sen Meta", "Non Procede","----")))),"----")</f>
        <v>Non Procede</v>
      </c>
      <c r="S10" s="542" t="str">
        <f>+IFERROR(IF(GFiloApli!$L12="Meta Totalmente Alcanzada","OK",IF(GFiloApli!$L12="Meta Parcialmente Alcanzada","PARCIAL", IF(GFiloApli!$L12="Ningunha Meta Alcanzada", "NO OK", IF(GFiloApli!$L12="Indicador Sen Meta", "Non Procede","----")))),"----")</f>
        <v>Non Procede</v>
      </c>
      <c r="T10" s="542" t="str">
        <f>+IFERROR(IF(MTraduMulti!$L12="Meta Totalmente Alcanzada","OK",IF(MTraduMulti!$L12="Meta Parcialmente Alcanzada","PARCIAL", IF(MTraduMulti!$L12="Ningunha Meta Alcanzada", "NO OK", IF(MTraduMulti!$L12="Indicador Sen Meta", "Non Procede","----")))),"----")</f>
        <v>Non Procede</v>
      </c>
      <c r="U10" s="542" t="str">
        <f>+IFERROR(IF(MEstIngles!$L12="Meta Totalmente Alcanzada","OK",IF(MEstIngles!$L12="Meta Parcialmente Alcanzada","PARCIAL", IF(MEstIngles!$L12="Ningunha Meta Alcanzada", "NO OK", IF(MEstIngles!$L12="Indicador Sen Meta", "Non Procede","----")))),"----")</f>
        <v>Non Procede</v>
      </c>
      <c r="V10" s="542" t="str">
        <f>+IFERROR(IF(MLinguistica!$L12="Meta Totalmente Alcanzada","OK",IF(MLinguistica!$L12="Meta Parcialmente Alcanzada","PARCIAL", IF(MLinguistica!$L12="Ningunha Meta Alcanzada", "NO OK", IF(MLinguistica!$L12="Indicador Sen Meta", "Non Procede","----")))),"----")</f>
        <v>Non Procede</v>
      </c>
      <c r="W10" s="542" t="str">
        <f>+IFERROR(IF(MComunicInt!$L12="Meta Totalmente Alcanzada","OK",IF(MComunicInt!$L12="Meta Parcialmente Alcanzada","PARCIAL", IF(MComunicInt!$L12="Ningunha Meta Alcanzada", "NO OK", IF(MComunicInt!$L12="Indicador Sen Meta", "Non Procede","----")))),"----")</f>
        <v>Non Procede</v>
      </c>
      <c r="Y10" s="210">
        <f t="shared" si="5"/>
        <v>0</v>
      </c>
      <c r="Z10" s="107" t="s">
        <v>396</v>
      </c>
      <c r="AA10" s="542" t="str">
        <f>+IFERROR(IF(GLEstran!$P12="Meta Totalmente Alcanzada","OK",IF(GLEstran!$P12="Meta Parcialmente Alcanzada","PARCIAL", IF(GLEstran!$P12="Ningunha Meta Alcanzada", "NO OK", IF(GLEstran!$P12="Indicador Sen Meta", "Non Procede","----")))),"----")</f>
        <v>----</v>
      </c>
      <c r="AB10" s="542" t="str">
        <f>+IFERROR(IF(GTraduc!$P12="Meta Totalmente Alcanzada","OK",IF(GTraduc!$P12="Meta Parcialmente Alcanzada","PARCIAL", IF(GTraduc!$P12="Ningunha Meta Alcanzada", "NO OK", IF(GTraduc!$P12="Indicador Sen Meta", "Non Procede","----")))),"----")</f>
        <v>----</v>
      </c>
      <c r="AC10" s="542" t="str">
        <f>+IFERROR(IF(GFiloApli!$P12="Meta Totalmente Alcanzada","OK",IF(GFiloApli!$P12="Meta Parcialmente Alcanzada","PARCIAL", IF(GFiloApli!$P12="Ningunha Meta Alcanzada", "NO OK", IF(GFiloApli!$P12="Indicador Sen Meta", "Non Procede","----")))),"----")</f>
        <v>----</v>
      </c>
      <c r="AD10" s="542" t="str">
        <f>+IFERROR(IF(MTraduMulti!$P12="Meta Totalmente Alcanzada","OK",IF(MTraduMulti!$P12="Meta Parcialmente Alcanzada","PARCIAL", IF(MTraduMulti!$P12="Ningunha Meta Alcanzada", "NO OK", IF(MTraduMulti!$P12="Indicador Sen Meta", "Non Procede","----")))),"----")</f>
        <v>----</v>
      </c>
      <c r="AE10" s="542" t="str">
        <f>+IFERROR(IF(MEstIngles!$P12="Meta Totalmente Alcanzada","OK",IF(MEstIngles!$P12="Meta Parcialmente Alcanzada","PARCIAL", IF(MEstIngles!$P12="Ningunha Meta Alcanzada", "NO OK", IF(MEstIngles!$P12="Indicador Sen Meta", "Non Procede","----")))),"----")</f>
        <v>----</v>
      </c>
      <c r="AF10" s="542" t="str">
        <f>+IFERROR(IF(MLinguistica!$P12="Meta Totalmente Alcanzada","OK",IF(MLinguistica!$P12="Meta Parcialmente Alcanzada","PARCIAL", IF(MLinguistica!$P12="Ningunha Meta Alcanzada", "NO OK", IF(MLinguistica!$P12="Indicador Sen Meta", "Non Procede","----")))),"----")</f>
        <v>----</v>
      </c>
      <c r="AG10" s="542" t="str">
        <f>+IFERROR(IF(MComunicInt!$P12="Meta Totalmente Alcanzada","OK",IF(MComunicInt!$P12="Meta Parcialmente Alcanzada","PARCIAL", IF(MComunicInt!$P12="Ningunha Meta Alcanzada", "NO OK", IF(MComunicInt!$P12="Indicador Sen Meta", "Non Procede","----")))),"----")</f>
        <v>----</v>
      </c>
      <c r="BB10" s="534" t="str">
        <f>+IFERROR(IF(GLEstran!$H12="Indicador Sen Meta","",GLEstran!$G12/GLEstran!$F12),0)</f>
        <v/>
      </c>
      <c r="BC10" s="534" t="str">
        <f>+IFERROR(IF(GTraduc!$H12="Indicador Sen Meta","",GTraduc!$G12/GTraduc!$F12),0)</f>
        <v/>
      </c>
      <c r="BD10" s="534" t="str">
        <f>+IFERROR(IF(GFiloApli!$H12="Indicador Sen Meta","",GFiloApli!$G12/GFiloApli!$F12),0)</f>
        <v/>
      </c>
      <c r="BE10" s="534" t="str">
        <f>+IFERROR(IF(MTraduMulti!$H12="Indicador Sen Meta","",MTraduMulti!$G12/MTraduMulti!$F12),0)</f>
        <v/>
      </c>
      <c r="BF10" s="534" t="str">
        <f>+IFERROR(IF(MEstIngles!$H12="Indicador Sen Meta","",MEstIngles!$G12/MEstIngles!$F12),0)</f>
        <v/>
      </c>
      <c r="BG10" s="534" t="str">
        <f>+IFERROR(IF(MLinguistica!$H12="Indicador Sen Meta","",MLinguistica!$G12/MLinguistica!$F12),0)</f>
        <v/>
      </c>
      <c r="BH10" s="534" t="str">
        <f>+IFERROR(IF(MComunicInt!$H12="Indicador Sen Meta","",MComunicInt!$G12/MComunicInt!$F12),0)</f>
        <v/>
      </c>
      <c r="BJ10" s="533"/>
      <c r="BK10" s="533"/>
      <c r="BL10" s="533"/>
      <c r="BM10" s="533"/>
      <c r="BN10" s="533"/>
      <c r="BO10" s="533"/>
      <c r="BP10" s="533"/>
      <c r="BQ10" s="533"/>
      <c r="BR10" s="533"/>
      <c r="BS10" s="533"/>
      <c r="BT10" s="533"/>
      <c r="BU10" s="533"/>
      <c r="BV10" s="533"/>
      <c r="BW10" s="533"/>
      <c r="BX10" s="533"/>
      <c r="BY10" s="533"/>
      <c r="BZ10" s="533"/>
      <c r="CA10" s="533"/>
      <c r="CB10" s="534" t="str">
        <f>+IFERROR(IF(GLEstran!$L12="Indicador Sen Meta","",GLEstran!$K12/GLEstran!$J12),0)</f>
        <v/>
      </c>
      <c r="CC10" s="534" t="str">
        <f>+IFERROR(IF(GTraduc!$L12="Indicador Sen Meta","",GTraduc!$K12/GTraduc!$J12),0)</f>
        <v/>
      </c>
      <c r="CD10" s="534" t="str">
        <f>+IFERROR(IF(GFiloApli!$L12="Indicador Sen Meta","",GFiloApli!$K12/GFiloApli!$J12),0)</f>
        <v/>
      </c>
      <c r="CE10" s="534" t="str">
        <f>+IFERROR(IF(MTraduMulti!$L12="Indicador Sen Meta","",MTraduMulti!$K12/MTraduMulti!$J12),0)</f>
        <v/>
      </c>
      <c r="CF10" s="534" t="str">
        <f>+IFERROR(IF(MEstIngles!$L12="Indicador Sen Meta","",MEstIngles!$K12/MEstIngles!$J12),0)</f>
        <v/>
      </c>
      <c r="CG10" s="534" t="str">
        <f>+IFERROR(IF(MLinguistica!$L12="Indicador Sen Meta","",MLinguistica!$K12/MLinguistica!$J12),0)</f>
        <v/>
      </c>
      <c r="CH10" s="534" t="str">
        <f>+IFERROR(IF(MComunicInt!$L12="Indicador Sen Meta","",MComunicInt!$K12/MComunicInt!$J12),0)</f>
        <v/>
      </c>
      <c r="CJ10" s="533"/>
      <c r="CK10" s="533"/>
      <c r="CL10" s="533"/>
      <c r="CM10" s="533"/>
      <c r="CN10" s="534">
        <f>+IFERROR(IF(GLEstran!$P12="Indicador Sen Meta","",GLEstran!$O12/GLEstran!$N12),0)</f>
        <v>0</v>
      </c>
      <c r="CO10" s="534">
        <f>+IFERROR(IF(GTraduc!$P12="Indicador Sen Meta","",GTraduc!$O12/GTraduc!$N12),0)</f>
        <v>0</v>
      </c>
      <c r="CP10" s="534">
        <f>+IFERROR(IF(GFiloApli!$P12="Indicador Sen Meta","",GFiloApli!$O12/GFiloApli!$N12),0)</f>
        <v>0</v>
      </c>
      <c r="CQ10" s="534">
        <f>+IFERROR(IF(MTraduMulti!$P12="Indicador Sen Meta","",MTraduMulti!$O12/MTraduMulti!$N12),0)</f>
        <v>0</v>
      </c>
      <c r="CR10" s="534">
        <f>+IFERROR(IF(MEstIngles!$P12="Indicador Sen Meta","",MEstIngles!$O12/MEstIngles!$N12),0)</f>
        <v>0</v>
      </c>
      <c r="CS10" s="534">
        <f>+IFERROR(IF(MLinguistica!$P12="Indicador Sen Meta","",MLinguistica!$O12/MLinguistica!$N12),0)</f>
        <v>0</v>
      </c>
      <c r="CT10" s="534">
        <f>+IFERROR(IF(MComunicInt!$P12="Indicador Sen Meta","",MComunicInt!$O12/MComunicInt!$N12),0)</f>
        <v>0</v>
      </c>
    </row>
    <row r="11" spans="1:98" ht="30" customHeight="1">
      <c r="A11" s="199" t="s">
        <v>177</v>
      </c>
      <c r="B11" s="200" t="s">
        <v>178</v>
      </c>
      <c r="C11" s="201" t="s">
        <v>166</v>
      </c>
      <c r="D11" s="555">
        <v>4</v>
      </c>
      <c r="E11" s="190">
        <f t="shared" si="3"/>
        <v>0</v>
      </c>
      <c r="F11" s="107" t="s">
        <v>396</v>
      </c>
      <c r="G11" s="542" t="str">
        <f>+IFERROR(IF(GLEstran!$H16="Meta Totalmente Alcanzada","OK",IF(GLEstran!$H16="Meta Parcialmente Alcanzada","PARCIAL", IF(GLEstran!$H16="Ningunha Meta Alcanzada", "NO OK", IF(GLEstran!$H16="Indicador Sen Meta", "Non Procede","----")))),"----")</f>
        <v>Non Procede</v>
      </c>
      <c r="H11" s="542" t="str">
        <f>+IFERROR(IF(GTraduc!$H16="Meta Totalmente Alcanzada","OK",IF(GTraduc!$H16="Meta Parcialmente Alcanzada","PARCIAL", IF(GTraduc!$H16="Ningunha Meta Alcanzada", "NO OK", IF(GTraduc!$H16="Indicador Sen Meta", "Non Procede","----")))),"----")</f>
        <v>Non Procede</v>
      </c>
      <c r="I11" s="542" t="str">
        <f>+IFERROR(IF(GFiloApli!$H16="Meta Totalmente Alcanzada","OK",IF(GFiloApli!$H16="Meta Parcialmente Alcanzada","PARCIAL", IF(GFiloApli!$H16="Ningunha Meta Alcanzada", "NO OK", IF(GFiloApli!$H16="Indicador Sen Meta", "Non Procede","----")))),"----")</f>
        <v>Non Procede</v>
      </c>
      <c r="J11" s="542" t="str">
        <f>+IFERROR(IF(MTraduMulti!$H16="Meta Totalmente Alcanzada","OK",IF(MTraduMulti!$H16="Meta Parcialmente Alcanzada","PARCIAL", IF(MTraduMulti!$H16="Ningunha Meta Alcanzada", "NO OK", IF(MTraduMulti!$H16="Indicador Sen Meta", "Non Procede","----")))),"----")</f>
        <v>Non Procede</v>
      </c>
      <c r="K11" s="542" t="str">
        <f>+IFERROR(IF(MEstIngles!$H16="Meta Totalmente Alcanzada","OK",IF(MEstIngles!$H16="Meta Parcialmente Alcanzada","PARCIAL", IF(MEstIngles!$H16="Ningunha Meta Alcanzada", "NO OK", IF(MEstIngles!$H16="Indicador Sen Meta", "Non Procede","----")))),"----")</f>
        <v>Non Procede</v>
      </c>
      <c r="L11" s="542" t="str">
        <f>+IFERROR(IF(MLinguistica!$H16="Meta Totalmente Alcanzada","OK",IF(MLinguistica!$H16="Meta Parcialmente Alcanzada","PARCIAL", IF(MLinguistica!$H16="Ningunha Meta Alcanzada", "NO OK", IF(MLinguistica!$H16="Indicador Sen Meta", "Non Procede","----")))),"----")</f>
        <v>Non Procede</v>
      </c>
      <c r="M11" s="542" t="str">
        <f>+IFERROR(IF(MComunicInt!$H16="Meta Totalmente Alcanzada","OK",IF(MComunicInt!$H16="Meta Parcialmente Alcanzada","PARCIAL", IF(MComunicInt!$H16="Ningunha Meta Alcanzada", "NO OK", IF(MComunicInt!$H16="Indicador Sen Meta", "Non Procede","----")))),"----")</f>
        <v>Non Procede</v>
      </c>
      <c r="O11" s="210">
        <f t="shared" si="4"/>
        <v>0</v>
      </c>
      <c r="P11" s="107" t="s">
        <v>396</v>
      </c>
      <c r="Q11" s="542" t="str">
        <f>+IFERROR(IF(GLEstran!$L16="Meta Totalmente Alcanzada","OK",IF(GLEstran!$L16="Meta Parcialmente Alcanzada","PARCIAL", IF(GLEstran!$L16="Ningunha Meta Alcanzada", "NO OK", IF(GLEstran!$L16="Indicador Sen Meta", "Non Procede","----")))),"----")</f>
        <v>Non Procede</v>
      </c>
      <c r="R11" s="542" t="str">
        <f>+IFERROR(IF(GTraduc!$L16="Meta Totalmente Alcanzada","OK",IF(GTraduc!$L16="Meta Parcialmente Alcanzada","PARCIAL", IF(GTraduc!$L16="Ningunha Meta Alcanzada", "NO OK", IF(GTraduc!$L16="Indicador Sen Meta", "Non Procede","----")))),"----")</f>
        <v>Non Procede</v>
      </c>
      <c r="S11" s="542" t="str">
        <f>+IFERROR(IF(GFiloApli!$L16="Meta Totalmente Alcanzada","OK",IF(GFiloApli!$L16="Meta Parcialmente Alcanzada","PARCIAL", IF(GFiloApli!$L16="Ningunha Meta Alcanzada", "NO OK", IF(GFiloApli!$L16="Indicador Sen Meta", "Non Procede","----")))),"----")</f>
        <v>Non Procede</v>
      </c>
      <c r="T11" s="542" t="str">
        <f>+IFERROR(IF(MTraduMulti!$L16="Meta Totalmente Alcanzada","OK",IF(MTraduMulti!$L16="Meta Parcialmente Alcanzada","PARCIAL", IF(MTraduMulti!$L16="Ningunha Meta Alcanzada", "NO OK", IF(MTraduMulti!$L16="Indicador Sen Meta", "Non Procede","----")))),"----")</f>
        <v>Non Procede</v>
      </c>
      <c r="U11" s="542" t="str">
        <f>+IFERROR(IF(MEstIngles!$L16="Meta Totalmente Alcanzada","OK",IF(MEstIngles!$L16="Meta Parcialmente Alcanzada","PARCIAL", IF(MEstIngles!$L16="Ningunha Meta Alcanzada", "NO OK", IF(MEstIngles!$L16="Indicador Sen Meta", "Non Procede","----")))),"----")</f>
        <v>Non Procede</v>
      </c>
      <c r="V11" s="542" t="str">
        <f>+IFERROR(IF(MLinguistica!$L16="Meta Totalmente Alcanzada","OK",IF(MLinguistica!$L16="Meta Parcialmente Alcanzada","PARCIAL", IF(MLinguistica!$L16="Ningunha Meta Alcanzada", "NO OK", IF(MLinguistica!$L16="Indicador Sen Meta", "Non Procede","----")))),"----")</f>
        <v>Non Procede</v>
      </c>
      <c r="W11" s="542" t="str">
        <f>+IFERROR(IF(MComunicInt!$L16="Meta Totalmente Alcanzada","OK",IF(MComunicInt!$L16="Meta Parcialmente Alcanzada","PARCIAL", IF(MComunicInt!$L16="Ningunha Meta Alcanzada", "NO OK", IF(MComunicInt!$L16="Indicador Sen Meta", "Non Procede","----")))),"----")</f>
        <v>Non Procede</v>
      </c>
      <c r="Y11" s="210">
        <f t="shared" si="5"/>
        <v>0</v>
      </c>
      <c r="Z11" s="107" t="s">
        <v>396</v>
      </c>
      <c r="AA11" s="542" t="str">
        <f>+IFERROR(IF(GLEstran!$P16="Meta Totalmente Alcanzada","OK",IF(GLEstran!$P16="Meta Parcialmente Alcanzada","PARCIAL", IF(GLEstran!$P16="Ningunha Meta Alcanzada", "NO OK", IF(GLEstran!$P16="Indicador Sen Meta", "Non Procede","----")))),"----")</f>
        <v>----</v>
      </c>
      <c r="AB11" s="542" t="str">
        <f>+IFERROR(IF(GTraduc!$P16="Meta Totalmente Alcanzada","OK",IF(GTraduc!$P16="Meta Parcialmente Alcanzada","PARCIAL", IF(GTraduc!$P16="Ningunha Meta Alcanzada", "NO OK", IF(GTraduc!$P16="Indicador Sen Meta", "Non Procede","----")))),"----")</f>
        <v>----</v>
      </c>
      <c r="AC11" s="542" t="str">
        <f>+IFERROR(IF(GFiloApli!$P16="Meta Totalmente Alcanzada","OK",IF(GFiloApli!$P16="Meta Parcialmente Alcanzada","PARCIAL", IF(GFiloApli!$P16="Ningunha Meta Alcanzada", "NO OK", IF(GFiloApli!$P16="Indicador Sen Meta", "Non Procede","----")))),"----")</f>
        <v>----</v>
      </c>
      <c r="AD11" s="542" t="str">
        <f>+IFERROR(IF(MTraduMulti!$P16="Meta Totalmente Alcanzada","OK",IF(MTraduMulti!$P16="Meta Parcialmente Alcanzada","PARCIAL", IF(MTraduMulti!$P16="Ningunha Meta Alcanzada", "NO OK", IF(MTraduMulti!$P16="Indicador Sen Meta", "Non Procede","----")))),"----")</f>
        <v>----</v>
      </c>
      <c r="AE11" s="542" t="str">
        <f>+IFERROR(IF(MEstIngles!$P16="Meta Totalmente Alcanzada","OK",IF(MEstIngles!$P16="Meta Parcialmente Alcanzada","PARCIAL", IF(MEstIngles!$P16="Ningunha Meta Alcanzada", "NO OK", IF(MEstIngles!$P16="Indicador Sen Meta", "Non Procede","----")))),"----")</f>
        <v>----</v>
      </c>
      <c r="AF11" s="542" t="str">
        <f>+IFERROR(IF(MLinguistica!$P16="Meta Totalmente Alcanzada","OK",IF(MLinguistica!$P16="Meta Parcialmente Alcanzada","PARCIAL", IF(MLinguistica!$P16="Ningunha Meta Alcanzada", "NO OK", IF(MLinguistica!$P16="Indicador Sen Meta", "Non Procede","----")))),"----")</f>
        <v>----</v>
      </c>
      <c r="AG11" s="542" t="str">
        <f>+IFERROR(IF(MComunicInt!$P16="Meta Totalmente Alcanzada","OK",IF(MComunicInt!$P16="Meta Parcialmente Alcanzada","PARCIAL", IF(MComunicInt!$P16="Ningunha Meta Alcanzada", "NO OK", IF(MComunicInt!$P16="Indicador Sen Meta", "Non Procede","----")))),"----")</f>
        <v>----</v>
      </c>
      <c r="BB11" s="534" t="str">
        <f>+IFERROR(IF(GLEstran!$H16="Indicador Sen Meta","",GLEstran!$G16/GLEstran!$F16),0)</f>
        <v/>
      </c>
      <c r="BC11" s="534" t="str">
        <f>+IFERROR(IF(GTraduc!$H16="Indicador Sen Meta","",GTraduc!$G16/GTraduc!$F16),0)</f>
        <v/>
      </c>
      <c r="BD11" s="534" t="str">
        <f>+IFERROR(IF(GFiloApli!$H16="Indicador Sen Meta","",GFiloApli!$G16/GFiloApli!$F16),0)</f>
        <v/>
      </c>
      <c r="BE11" s="534" t="str">
        <f>+IFERROR(IF(MTraduMulti!$H16="Indicador Sen Meta","",MTraduMulti!$G16/MTraduMulti!$F16),0)</f>
        <v/>
      </c>
      <c r="BF11" s="534" t="str">
        <f>+IFERROR(IF(MEstIngles!$H16="Indicador Sen Meta","",MEstIngles!$G16/MEstIngles!$F16),0)</f>
        <v/>
      </c>
      <c r="BG11" s="534" t="str">
        <f>+IFERROR(IF(MLinguistica!$H16="Indicador Sen Meta","",MLinguistica!$G16/MLinguistica!$F16),0)</f>
        <v/>
      </c>
      <c r="BH11" s="534" t="str">
        <f>+IFERROR(IF(MComunicInt!$H16="Indicador Sen Meta","",MComunicInt!$G16/MComunicInt!$F16),0)</f>
        <v/>
      </c>
      <c r="BJ11" s="533"/>
      <c r="BK11" s="533"/>
      <c r="BL11" s="533"/>
      <c r="BM11" s="533"/>
      <c r="BN11" s="533"/>
      <c r="BO11" s="533"/>
      <c r="BP11" s="533"/>
      <c r="BQ11" s="533"/>
      <c r="BR11" s="533"/>
      <c r="BS11" s="533"/>
      <c r="BT11" s="533"/>
      <c r="BU11" s="533"/>
      <c r="BV11" s="533"/>
      <c r="BW11" s="533"/>
      <c r="BX11" s="533"/>
      <c r="BY11" s="533"/>
      <c r="BZ11" s="533"/>
      <c r="CA11" s="533"/>
      <c r="CB11" s="534" t="str">
        <f>+IFERROR(IF(GLEstran!$L16="Indicador Sen Meta","",GLEstran!$K16/GLEstran!$J16),0)</f>
        <v/>
      </c>
      <c r="CC11" s="534" t="str">
        <f>+IFERROR(IF(GTraduc!$L16="Indicador Sen Meta","",GTraduc!$K16/GTraduc!$J16),0)</f>
        <v/>
      </c>
      <c r="CD11" s="534" t="str">
        <f>+IFERROR(IF(GFiloApli!$L16="Indicador Sen Meta","",GFiloApli!$K16/GFiloApli!$J16),0)</f>
        <v/>
      </c>
      <c r="CE11" s="534" t="str">
        <f>+IFERROR(IF(MTraduMulti!$L16="Indicador Sen Meta","",MTraduMulti!$K16/MTraduMulti!$J16),0)</f>
        <v/>
      </c>
      <c r="CF11" s="534" t="str">
        <f>+IFERROR(IF(MEstIngles!$L16="Indicador Sen Meta","",MEstIngles!$K16/MEstIngles!$J16),0)</f>
        <v/>
      </c>
      <c r="CG11" s="534" t="str">
        <f>+IFERROR(IF(MLinguistica!$L16="Indicador Sen Meta","",MLinguistica!$K16/MLinguistica!$J16),0)</f>
        <v/>
      </c>
      <c r="CH11" s="534" t="str">
        <f>+IFERROR(IF(MComunicInt!$L16="Indicador Sen Meta","",MComunicInt!$K16/MComunicInt!$J16),0)</f>
        <v/>
      </c>
      <c r="CJ11" s="533"/>
      <c r="CK11" s="533"/>
      <c r="CL11" s="533"/>
      <c r="CM11" s="533"/>
      <c r="CN11" s="534">
        <f>+IFERROR(IF(GLEstran!$P16="Indicador Sen Meta","",GLEstran!$O16/GLEstran!$N16),0)</f>
        <v>0</v>
      </c>
      <c r="CO11" s="534">
        <f>+IFERROR(IF(GTraduc!$P16="Indicador Sen Meta","",GTraduc!$O16/GTraduc!$N16),0)</f>
        <v>0</v>
      </c>
      <c r="CP11" s="534">
        <f>+IFERROR(IF(GFiloApli!$P16="Indicador Sen Meta","",GFiloApli!$O16/GFiloApli!$N16),0)</f>
        <v>0</v>
      </c>
      <c r="CQ11" s="534">
        <f>+IFERROR(IF(MTraduMulti!$P16="Indicador Sen Meta","",MTraduMulti!$O16/MTraduMulti!$N16),0)</f>
        <v>0</v>
      </c>
      <c r="CR11" s="534">
        <f>+IFERROR(IF(MEstIngles!$P16="Indicador Sen Meta","",MEstIngles!$O16/MEstIngles!$N16),0)</f>
        <v>0</v>
      </c>
      <c r="CS11" s="534">
        <f>+IFERROR(IF(MLinguistica!$P16="Indicador Sen Meta","",MLinguistica!$O16/MLinguistica!$N16),0)</f>
        <v>0</v>
      </c>
      <c r="CT11" s="534">
        <f>+IFERROR(IF(MComunicInt!$P16="Indicador Sen Meta","",MComunicInt!$O16/MComunicInt!$N16),0)</f>
        <v>0</v>
      </c>
    </row>
    <row r="12" spans="1:98" ht="30" customHeight="1">
      <c r="A12" s="199" t="s">
        <v>189</v>
      </c>
      <c r="B12" s="200" t="s">
        <v>190</v>
      </c>
      <c r="C12" s="201" t="s">
        <v>166</v>
      </c>
      <c r="D12" s="555">
        <v>4</v>
      </c>
      <c r="E12" s="190">
        <f t="shared" si="3"/>
        <v>0</v>
      </c>
      <c r="F12" s="107" t="s">
        <v>396</v>
      </c>
      <c r="G12" s="542" t="str">
        <f>+IFERROR(IF(GLEstran!$H20="Meta Totalmente Alcanzada","OK",IF(GLEstran!$H20="Meta Parcialmente Alcanzada","PARCIAL", IF(GLEstran!$H20="Ningunha Meta Alcanzada", "NO OK", IF(GLEstran!$H20="Indicador Sen Meta", "Non Procede","----")))),"----")</f>
        <v>Non Procede</v>
      </c>
      <c r="H12" s="542" t="str">
        <f>+IFERROR(IF(GTraduc!$H20="Meta Totalmente Alcanzada","OK",IF(GTraduc!$H20="Meta Parcialmente Alcanzada","PARCIAL", IF(GTraduc!$H20="Ningunha Meta Alcanzada", "NO OK", IF(GTraduc!$H20="Indicador Sen Meta", "Non Procede","----")))),"----")</f>
        <v>Non Procede</v>
      </c>
      <c r="I12" s="542" t="str">
        <f>+IFERROR(IF(GFiloApli!$H20="Meta Totalmente Alcanzada","OK",IF(GFiloApli!$H20="Meta Parcialmente Alcanzada","PARCIAL", IF(GFiloApli!$H20="Ningunha Meta Alcanzada", "NO OK", IF(GFiloApli!$H20="Indicador Sen Meta", "Non Procede","----")))),"----")</f>
        <v>Non Procede</v>
      </c>
      <c r="J12" s="542" t="str">
        <f>+IFERROR(IF(MTraduMulti!$H20="Meta Totalmente Alcanzada","OK",IF(MTraduMulti!$H20="Meta Parcialmente Alcanzada","PARCIAL", IF(MTraduMulti!$H20="Ningunha Meta Alcanzada", "NO OK", IF(MTraduMulti!$H20="Indicador Sen Meta", "Non Procede","----")))),"----")</f>
        <v>Non Procede</v>
      </c>
      <c r="K12" s="542" t="str">
        <f>+IFERROR(IF(MEstIngles!$H20="Meta Totalmente Alcanzada","OK",IF(MEstIngles!$H20="Meta Parcialmente Alcanzada","PARCIAL", IF(MEstIngles!$H20="Ningunha Meta Alcanzada", "NO OK", IF(MEstIngles!$H20="Indicador Sen Meta", "Non Procede","----")))),"----")</f>
        <v>Non Procede</v>
      </c>
      <c r="L12" s="542" t="str">
        <f>+IFERROR(IF(MLinguistica!$H20="Meta Totalmente Alcanzada","OK",IF(MLinguistica!$H20="Meta Parcialmente Alcanzada","PARCIAL", IF(MLinguistica!$H20="Ningunha Meta Alcanzada", "NO OK", IF(MLinguistica!$H20="Indicador Sen Meta", "Non Procede","----")))),"----")</f>
        <v>Non Procede</v>
      </c>
      <c r="M12" s="542" t="str">
        <f>+IFERROR(IF(MComunicInt!$H20="Meta Totalmente Alcanzada","OK",IF(MComunicInt!$H20="Meta Parcialmente Alcanzada","PARCIAL", IF(MComunicInt!$H20="Ningunha Meta Alcanzada", "NO OK", IF(MComunicInt!$H20="Indicador Sen Meta", "Non Procede","----")))),"----")</f>
        <v>Non Procede</v>
      </c>
      <c r="O12" s="210">
        <f t="shared" si="4"/>
        <v>0</v>
      </c>
      <c r="P12" s="107" t="s">
        <v>396</v>
      </c>
      <c r="Q12" s="542" t="str">
        <f>+IFERROR(IF(GLEstran!$L20="Meta Totalmente Alcanzada","OK",IF(GLEstran!$L20="Meta Parcialmente Alcanzada","PARCIAL", IF(GLEstran!$L20="Ningunha Meta Alcanzada", "NO OK", IF(GLEstran!$L20="Indicador Sen Meta", "Non Procede","----")))),"----")</f>
        <v>Non Procede</v>
      </c>
      <c r="R12" s="542" t="str">
        <f>+IFERROR(IF(GTraduc!$L20="Meta Totalmente Alcanzada","OK",IF(GTraduc!$L20="Meta Parcialmente Alcanzada","PARCIAL", IF(GTraduc!$L20="Ningunha Meta Alcanzada", "NO OK", IF(GTraduc!$L20="Indicador Sen Meta", "Non Procede","----")))),"----")</f>
        <v>Non Procede</v>
      </c>
      <c r="S12" s="542" t="str">
        <f>+IFERROR(IF(GFiloApli!$L20="Meta Totalmente Alcanzada","OK",IF(GFiloApli!$L20="Meta Parcialmente Alcanzada","PARCIAL", IF(GFiloApli!$L20="Ningunha Meta Alcanzada", "NO OK", IF(GFiloApli!$L20="Indicador Sen Meta", "Non Procede","----")))),"----")</f>
        <v>Non Procede</v>
      </c>
      <c r="T12" s="542" t="str">
        <f>+IFERROR(IF(MTraduMulti!$L20="Meta Totalmente Alcanzada","OK",IF(MTraduMulti!$L20="Meta Parcialmente Alcanzada","PARCIAL", IF(MTraduMulti!$L20="Ningunha Meta Alcanzada", "NO OK", IF(MTraduMulti!$L20="Indicador Sen Meta", "Non Procede","----")))),"----")</f>
        <v>Non Procede</v>
      </c>
      <c r="U12" s="542" t="str">
        <f>+IFERROR(IF(MEstIngles!$L20="Meta Totalmente Alcanzada","OK",IF(MEstIngles!$L20="Meta Parcialmente Alcanzada","PARCIAL", IF(MEstIngles!$L20="Ningunha Meta Alcanzada", "NO OK", IF(MEstIngles!$L20="Indicador Sen Meta", "Non Procede","----")))),"----")</f>
        <v>Non Procede</v>
      </c>
      <c r="V12" s="542" t="str">
        <f>+IFERROR(IF(MLinguistica!$L20="Meta Totalmente Alcanzada","OK",IF(MLinguistica!$L20="Meta Parcialmente Alcanzada","PARCIAL", IF(MLinguistica!$L20="Ningunha Meta Alcanzada", "NO OK", IF(MLinguistica!$L20="Indicador Sen Meta", "Non Procede","----")))),"----")</f>
        <v>Non Procede</v>
      </c>
      <c r="W12" s="542" t="str">
        <f>+IFERROR(IF(MComunicInt!$L20="Meta Totalmente Alcanzada","OK",IF(MComunicInt!$L20="Meta Parcialmente Alcanzada","PARCIAL", IF(MComunicInt!$L20="Ningunha Meta Alcanzada", "NO OK", IF(MComunicInt!$L20="Indicador Sen Meta", "Non Procede","----")))),"----")</f>
        <v>Non Procede</v>
      </c>
      <c r="Y12" s="210">
        <f t="shared" si="5"/>
        <v>0</v>
      </c>
      <c r="Z12" s="107" t="s">
        <v>396</v>
      </c>
      <c r="AA12" s="542" t="str">
        <f>+IFERROR(IF(GLEstran!$P20="Meta Totalmente Alcanzada","OK",IF(GLEstran!$P20="Meta Parcialmente Alcanzada","PARCIAL", IF(GLEstran!$P20="Ningunha Meta Alcanzada", "NO OK", IF(GLEstran!$P20="Indicador Sen Meta", "Non Procede","----")))),"----")</f>
        <v>----</v>
      </c>
      <c r="AB12" s="542" t="str">
        <f>+IFERROR(IF(MTraduMulti!$P20="Meta Totalmente Alcanzada","OK",IF(MTraduMulti!$P20="Meta Parcialmente Alcanzada","PARCIAL", IF(MTraduMulti!$P20="Ningunha Meta Alcanzada", "NO OK", IF(MTraduMulti!$P20="Indicador Sen Meta", "Non Procede","----")))),"----")</f>
        <v>----</v>
      </c>
      <c r="AC12" s="542" t="str">
        <f>+IFERROR(IF(GFiloApli!$P20="Meta Totalmente Alcanzada","OK",IF(GFiloApli!$P20="Meta Parcialmente Alcanzada","PARCIAL", IF(GFiloApli!$P20="Ningunha Meta Alcanzada", "NO OK", IF(GFiloApli!$P20="Indicador Sen Meta", "Non Procede","----")))),"----")</f>
        <v>----</v>
      </c>
      <c r="AD12" s="542" t="str">
        <f>+IFERROR(IF(MTraduMulti!$P20="Meta Totalmente Alcanzada","OK",IF(MTraduMulti!$P20="Meta Parcialmente Alcanzada","PARCIAL", IF(MTraduMulti!$P20="Ningunha Meta Alcanzada", "NO OK", IF(MTraduMulti!$P20="Indicador Sen Meta", "Non Procede","----")))),"----")</f>
        <v>----</v>
      </c>
      <c r="AE12" s="542" t="str">
        <f>+IFERROR(IF(MEstIngles!$P20="Meta Totalmente Alcanzada","OK",IF(MEstIngles!$P20="Meta Parcialmente Alcanzada","PARCIAL", IF(MEstIngles!$P20="Ningunha Meta Alcanzada", "NO OK", IF(MEstIngles!$P20="Indicador Sen Meta", "Non Procede","----")))),"----")</f>
        <v>----</v>
      </c>
      <c r="AF12" s="542" t="str">
        <f>+IFERROR(IF(MLinguistica!$P20="Meta Totalmente Alcanzada","OK",IF(MLinguistica!$P20="Meta Parcialmente Alcanzada","PARCIAL", IF(MLinguistica!$P20="Ningunha Meta Alcanzada", "NO OK", IF(MLinguistica!$P20="Indicador Sen Meta", "Non Procede","----")))),"----")</f>
        <v>----</v>
      </c>
      <c r="AG12" s="542" t="str">
        <f>+IFERROR(IF(MComunicInt!$P20="Meta Totalmente Alcanzada","OK",IF(MComunicInt!$P20="Meta Parcialmente Alcanzada","PARCIAL", IF(MComunicInt!$P20="Ningunha Meta Alcanzada", "NO OK", IF(MComunicInt!$P20="Indicador Sen Meta", "Non Procede","----")))),"----")</f>
        <v>----</v>
      </c>
      <c r="BB12" s="534" t="str">
        <f>+IFERROR(IF(GLEstran!$H20="Indicador Sen Meta","",GLEstran!$G20/GLEstran!$F20),0)</f>
        <v/>
      </c>
      <c r="BC12" s="534" t="str">
        <f>+IFERROR(IF(GTraduc!$H20="Indicador Sen Meta","",GTraduc!$G20/GTraduc!$F20),0)</f>
        <v/>
      </c>
      <c r="BD12" s="534" t="str">
        <f>+IFERROR(IF(GFiloApli!$H20="Indicador Sen Meta","",GFiloApli!$G20/GFiloApli!$F20),0)</f>
        <v/>
      </c>
      <c r="BE12" s="534" t="str">
        <f>+IFERROR(IF(MTraduMulti!$H20="Indicador Sen Meta","",MTraduMulti!$G20/MTraduMulti!$F20),0)</f>
        <v/>
      </c>
      <c r="BF12" s="534" t="str">
        <f>+IFERROR(IF(MEstIngles!$H20="Indicador Sen Meta","",MEstIngles!$G20/MEstIngles!$F20),0)</f>
        <v/>
      </c>
      <c r="BG12" s="534" t="str">
        <f>+IFERROR(IF(MLinguistica!$H20="Indicador Sen Meta","",MLinguistica!$G20/MLinguistica!$F20),0)</f>
        <v/>
      </c>
      <c r="BH12" s="534" t="str">
        <f>+IFERROR(IF(MComunicInt!$H20="Indicador Sen Meta","",MComunicInt!$G20/MComunicInt!$F20),0)</f>
        <v/>
      </c>
      <c r="BJ12" s="533"/>
      <c r="BK12" s="533"/>
      <c r="BL12" s="533"/>
      <c r="BM12" s="533"/>
      <c r="BN12" s="533"/>
      <c r="BO12" s="533"/>
      <c r="BP12" s="533"/>
      <c r="BQ12" s="533"/>
      <c r="BR12" s="533"/>
      <c r="BS12" s="533"/>
      <c r="BT12" s="533"/>
      <c r="BU12" s="533"/>
      <c r="BV12" s="533"/>
      <c r="BW12" s="533"/>
      <c r="BX12" s="533"/>
      <c r="BY12" s="533"/>
      <c r="BZ12" s="533"/>
      <c r="CA12" s="533"/>
      <c r="CB12" s="534" t="str">
        <f>+IFERROR(IF(GLEstran!$L20="Indicador Sen Meta","",GLEstran!$K20/GLEstran!$J20),0)</f>
        <v/>
      </c>
      <c r="CC12" s="534" t="str">
        <f>+IFERROR(IF(GTraduc!$L20="Indicador Sen Meta","",GTraduc!$K20/GTraduc!$J20),0)</f>
        <v/>
      </c>
      <c r="CD12" s="534" t="str">
        <f>+IFERROR(IF(GFiloApli!$L20="Indicador Sen Meta","",GFiloApli!$K20/GFiloApli!$J20),0)</f>
        <v/>
      </c>
      <c r="CE12" s="534" t="str">
        <f>+IFERROR(IF(MTraduMulti!$L20="Indicador Sen Meta","",MTraduMulti!$K20/MTraduMulti!$J20),0)</f>
        <v/>
      </c>
      <c r="CF12" s="534" t="str">
        <f>+IFERROR(IF(MEstIngles!$L20="Indicador Sen Meta","",MEstIngles!$K20/MEstIngles!$J20),0)</f>
        <v/>
      </c>
      <c r="CG12" s="534" t="str">
        <f>+IFERROR(IF(MLinguistica!$L20="Indicador Sen Meta","",MLinguistica!$K20/MLinguistica!$J20),0)</f>
        <v/>
      </c>
      <c r="CH12" s="534" t="str">
        <f>+IFERROR(IF(MComunicInt!$L20="Indicador Sen Meta","",MComunicInt!$K20/MComunicInt!$J20),0)</f>
        <v/>
      </c>
      <c r="CJ12" s="533"/>
      <c r="CK12" s="533"/>
      <c r="CL12" s="533"/>
      <c r="CM12" s="533"/>
      <c r="CN12" s="534">
        <f>+IFERROR(IF(GLEstran!$P20="Indicador Sen Meta","",GLEstran!$O20/GLEstran!$N20),0)</f>
        <v>0</v>
      </c>
      <c r="CO12" s="534">
        <f>+IFERROR(IF(GTraduc!$P20="Indicador Sen Meta","",GTraduc!$O20/GTraduc!$N20),0)</f>
        <v>0</v>
      </c>
      <c r="CP12" s="534">
        <f>+IFERROR(IF(GFiloApli!$P20="Indicador Sen Meta","",GFiloApli!$O20/GFiloApli!$N20),0)</f>
        <v>0</v>
      </c>
      <c r="CQ12" s="534">
        <f>+IFERROR(IF(MTraduMulti!$P20="Indicador Sen Meta","",MTraduMulti!$O20/MTraduMulti!$N20),0)</f>
        <v>0</v>
      </c>
      <c r="CR12" s="534">
        <f>+IFERROR(IF(MEstIngles!$P20="Indicador Sen Meta","",MEstIngles!$O20/MEstIngles!$N20),0)</f>
        <v>0</v>
      </c>
      <c r="CS12" s="534">
        <f>+IFERROR(IF(MLinguistica!$P20="Indicador Sen Meta","",MLinguistica!$O20/MLinguistica!$N20),0)</f>
        <v>0</v>
      </c>
      <c r="CT12" s="534">
        <f>+IFERROR(IF(MComunicInt!$P20="Indicador Sen Meta","",MComunicInt!$O20/MComunicInt!$N20),0)</f>
        <v>0</v>
      </c>
    </row>
    <row r="13" spans="1:98" ht="30" customHeight="1">
      <c r="A13" s="199" t="s">
        <v>202</v>
      </c>
      <c r="B13" s="200" t="s">
        <v>203</v>
      </c>
      <c r="C13" s="201" t="s">
        <v>204</v>
      </c>
      <c r="D13" s="556" t="s">
        <v>791</v>
      </c>
      <c r="E13" s="190">
        <f t="shared" si="3"/>
        <v>0.69523809523809532</v>
      </c>
      <c r="F13" s="108" t="s">
        <v>396</v>
      </c>
      <c r="G13" s="542" t="str">
        <f>+IFERROR(IF(GLEstran!$H24="Meta Totalmente Alcanzada","OK",IF(GLEstran!$H24="Meta Parcialmente Alcanzada","PARCIAL", IF(GLEstran!$H24="Ningunha Meta Alcanzada", "NO OK", IF(GLEstran!$H24="Indicador Sen Meta", "Non Procede","----")))),"----")</f>
        <v>PARCIAL</v>
      </c>
      <c r="H13" s="542" t="str">
        <f>+IFERROR(IF(GTraduc!$H24="Meta Totalmente Alcanzada","OK",IF(GTraduc!$H24="Meta Parcialmente Alcanzada","PARCIAL", IF(GTraduc!$H24="Ningunha Meta Alcanzada", "NO OK", IF(GTraduc!$H24="Indicador Sen Meta", "Non Procede","----")))),"----")</f>
        <v>PARCIAL</v>
      </c>
      <c r="I13" s="542" t="str">
        <f>+IFERROR(IF(GFiloApli!$H24="Meta Totalmente Alcanzada","OK",IF(GFiloApli!$H24="Meta Parcialmente Alcanzada","PARCIAL", IF(GFiloApli!$H24="Ningunha Meta Alcanzada", "NO OK", IF(GFiloApli!$H24="Indicador Sen Meta", "Non Procede","----")))),"----")</f>
        <v>PARCIAL</v>
      </c>
      <c r="J13" s="542" t="str">
        <f>+IFERROR(IF(MTraduMulti!$H24="Meta Totalmente Alcanzada","OK",IF(MTraduMulti!$H24="Meta Parcialmente Alcanzada","PARCIAL", IF(MTraduMulti!$H24="Ningunha Meta Alcanzada", "NO OK", IF(MTraduMulti!$H24="Indicador Sen Meta", "Non Procede","----")))),"----")</f>
        <v>PARCIAL</v>
      </c>
      <c r="K13" s="542" t="str">
        <f>+IFERROR(IF(MEstIngles!$H24="Meta Totalmente Alcanzada","OK",IF(MEstIngles!$H24="Meta Parcialmente Alcanzada","PARCIAL", IF(MEstIngles!$H24="Ningunha Meta Alcanzada", "NO OK", IF(MEstIngles!$H24="Indicador Sen Meta", "Non Procede","----")))),"----")</f>
        <v>PARCIAL</v>
      </c>
      <c r="L13" s="542" t="str">
        <f>+IFERROR(IF(MLinguistica!$H24="Meta Totalmente Alcanzada","OK",IF(MLinguistica!$H24="Meta Parcialmente Alcanzada","PARCIAL", IF(MLinguistica!$H24="Ningunha Meta Alcanzada", "NO OK", IF(MLinguistica!$H24="Indicador Sen Meta", "Non Procede","----")))),"----")</f>
        <v>PARCIAL</v>
      </c>
      <c r="M13" s="542" t="str">
        <f>+IFERROR(IF(MComunicInt!$H24="Meta Totalmente Alcanzada","OK",IF(MComunicInt!$H24="Meta Parcialmente Alcanzada","PARCIAL", IF(MComunicInt!$H24="Ningunha Meta Alcanzada", "NO OK", IF(MComunicInt!$H24="Indicador Sen Meta", "Non Procede","----")))),"----")</f>
        <v>OK</v>
      </c>
      <c r="O13" s="210">
        <f t="shared" si="4"/>
        <v>0.7265306122448979</v>
      </c>
      <c r="P13" s="108" t="s">
        <v>396</v>
      </c>
      <c r="Q13" s="542" t="str">
        <f>+IFERROR(IF(GLEstran!$L24="Meta Totalmente Alcanzada","OK",IF(GLEstran!$L24="Meta Parcialmente Alcanzada","PARCIAL", IF(GLEstran!$L24="Ningunha Meta Alcanzada", "NO OK", IF(GLEstran!$L24="Indicador Sen Meta", "Non Procede","----")))),"----")</f>
        <v>PARCIAL</v>
      </c>
      <c r="R13" s="542" t="str">
        <f>+IFERROR(IF(GTraduc!$L24="Meta Totalmente Alcanzada","OK",IF(GTraduc!$L24="Meta Parcialmente Alcanzada","PARCIAL", IF(GTraduc!$L24="Ningunha Meta Alcanzada", "NO OK", IF(GTraduc!$L24="Indicador Sen Meta", "Non Procede","----")))),"----")</f>
        <v>OK</v>
      </c>
      <c r="S13" s="542" t="str">
        <f>+IFERROR(IF(GFiloApli!$L24="Meta Totalmente Alcanzada","OK",IF(GFiloApli!$L24="Meta Parcialmente Alcanzada","PARCIAL", IF(GFiloApli!$L24="Ningunha Meta Alcanzada", "NO OK", IF(GFiloApli!$L24="Indicador Sen Meta", "Non Procede","----")))),"----")</f>
        <v>OK</v>
      </c>
      <c r="T13" s="542" t="str">
        <f>+IFERROR(IF(MTraduMulti!$L24="Meta Totalmente Alcanzada","OK",IF(MTraduMulti!$L24="Meta Parcialmente Alcanzada","PARCIAL", IF(MTraduMulti!$L24="Ningunha Meta Alcanzada", "NO OK", IF(MTraduMulti!$L24="Indicador Sen Meta", "Non Procede","----")))),"----")</f>
        <v>PARCIAL</v>
      </c>
      <c r="U13" s="542" t="str">
        <f>+IFERROR(IF(MEstIngles!$L24="Meta Totalmente Alcanzada","OK",IF(MEstIngles!$L24="Meta Parcialmente Alcanzada","PARCIAL", IF(MEstIngles!$L24="Ningunha Meta Alcanzada", "NO OK", IF(MEstIngles!$L24="Indicador Sen Meta", "Non Procede","----")))),"----")</f>
        <v>PARCIAL</v>
      </c>
      <c r="V13" s="542" t="str">
        <f>+IFERROR(IF(MLinguistica!$L24="Meta Totalmente Alcanzada","OK",IF(MLinguistica!$L24="Meta Parcialmente Alcanzada","PARCIAL", IF(MLinguistica!$L24="Ningunha Meta Alcanzada", "NO OK", IF(MLinguistica!$L24="Indicador Sen Meta", "Non Procede","----")))),"----")</f>
        <v>PARCIAL</v>
      </c>
      <c r="W13" s="542" t="str">
        <f>+IFERROR(IF(MComunicInt!$L24="Meta Totalmente Alcanzada","OK",IF(MComunicInt!$L24="Meta Parcialmente Alcanzada","PARCIAL", IF(MComunicInt!$L24="Ningunha Meta Alcanzada", "NO OK", IF(MComunicInt!$L24="Indicador Sen Meta", "Non Procede","----")))),"----")</f>
        <v>PARCIAL</v>
      </c>
      <c r="Y13" s="210">
        <f t="shared" si="5"/>
        <v>0</v>
      </c>
      <c r="Z13" s="108" t="s">
        <v>396</v>
      </c>
      <c r="AA13" s="542" t="str">
        <f>+IFERROR(IF(GLEstran!$P24="Meta Totalmente Alcanzada","OK",IF(GLEstran!$P24="Meta Parcialmente Alcanzada","PARCIAL", IF(GLEstran!$P24="Ningunha Meta Alcanzada", "NO OK", IF(GLEstran!$P24="Indicador Sen Meta", "Non Procede","----")))),"----")</f>
        <v>----</v>
      </c>
      <c r="AB13" s="542" t="str">
        <f>+IFERROR(IF(GTraduc!$P24="Meta Totalmente Alcanzada","OK",IF(GTraduc!$P24="Meta Parcialmente Alcanzada","PARCIAL", IF(GTraduc!$P24="Ningunha Meta Alcanzada", "NO OK", IF(GTraduc!$P24="Indicador Sen Meta", "Non Procede","----")))),"----")</f>
        <v>----</v>
      </c>
      <c r="AC13" s="542" t="str">
        <f>+IFERROR(IF(GFiloApli!$P24="Meta Totalmente Alcanzada","OK",IF(GFiloApli!$P24="Meta Parcialmente Alcanzada","PARCIAL", IF(GFiloApli!$P24="Ningunha Meta Alcanzada", "NO OK", IF(GFiloApli!$P24="Indicador Sen Meta", "Non Procede","----")))),"----")</f>
        <v>----</v>
      </c>
      <c r="AD13" s="542" t="str">
        <f>+IFERROR(IF(MTraduMulti!$P24="Meta Totalmente Alcanzada","OK",IF(MTraduMulti!$P24="Meta Parcialmente Alcanzada","PARCIAL", IF(MTraduMulti!$P24="Ningunha Meta Alcanzada", "NO OK", IF(MTraduMulti!$P24="Indicador Sen Meta", "Non Procede","----")))),"----")</f>
        <v>----</v>
      </c>
      <c r="AE13" s="542" t="str">
        <f>+IFERROR(IF(MEstIngles!$P24="Meta Totalmente Alcanzada","OK",IF(MEstIngles!$P24="Meta Parcialmente Alcanzada","PARCIAL", IF(MEstIngles!$P24="Ningunha Meta Alcanzada", "NO OK", IF(MEstIngles!$P24="Indicador Sen Meta", "Non Procede","----")))),"----")</f>
        <v>----</v>
      </c>
      <c r="AF13" s="542" t="str">
        <f>+IFERROR(IF(MLinguistica!$P24="Meta Totalmente Alcanzada","OK",IF(MLinguistica!$P24="Meta Parcialmente Alcanzada","PARCIAL", IF(MLinguistica!$P24="Ningunha Meta Alcanzada", "NO OK", IF(MLinguistica!$P24="Indicador Sen Meta", "Non Procede","----")))),"----")</f>
        <v>----</v>
      </c>
      <c r="AG13" s="542" t="str">
        <f>+IFERROR(IF(MComunicInt!$P24="Meta Totalmente Alcanzada","OK",IF(MComunicInt!$P24="Meta Parcialmente Alcanzada","PARCIAL", IF(MComunicInt!$P24="Ningunha Meta Alcanzada", "NO OK", IF(MComunicInt!$P24="Indicador Sen Meta", "Non Procede","----")))),"----")</f>
        <v>----</v>
      </c>
      <c r="BB13" s="534">
        <f>+IFERROR(IF(GLEstran!$H24="Indicador Sen Meta","",GLEstran!$G24/GLEstran!$F24),0)</f>
        <v>0.6</v>
      </c>
      <c r="BC13" s="534">
        <f>+IFERROR(IF(GTraduc!$H24="Indicador Sen Meta","",GTraduc!$G24/GTraduc!$F24),0)</f>
        <v>0.8</v>
      </c>
      <c r="BD13" s="534">
        <f>+IFERROR(IF(GFiloApli!$H24="Indicador Sen Meta","",GFiloApli!$G24/GFiloApli!$F24),0)</f>
        <v>0.66666666666666663</v>
      </c>
      <c r="BE13" s="534">
        <f>+IFERROR(IF(MTraduMulti!$H24="Indicador Sen Meta","",MTraduMulti!$G24/MTraduMulti!$F24),0)</f>
        <v>0.6</v>
      </c>
      <c r="BF13" s="534">
        <f>+IFERROR(IF(MEstIngles!$H24="Indicador Sen Meta","",MEstIngles!$G24/MEstIngles!$F24),0)</f>
        <v>0.6</v>
      </c>
      <c r="BG13" s="534">
        <f>+IFERROR(IF(MLinguistica!$H24="Indicador Sen Meta","",MLinguistica!$G24/MLinguistica!$F24),0)</f>
        <v>0.6</v>
      </c>
      <c r="BH13" s="534">
        <f>+IFERROR(IF(MComunicInt!$H24="Indicador Sen Meta","",MComunicInt!$G24/MComunicInt!$F24),0)</f>
        <v>1</v>
      </c>
      <c r="BJ13" s="533"/>
      <c r="BK13" s="533"/>
      <c r="BL13" s="533"/>
      <c r="BM13" s="533"/>
      <c r="BN13" s="533"/>
      <c r="BO13" s="533"/>
      <c r="BP13" s="533"/>
      <c r="BQ13" s="533"/>
      <c r="BR13" s="533"/>
      <c r="BS13" s="533"/>
      <c r="BT13" s="533"/>
      <c r="BU13" s="533"/>
      <c r="BV13" s="533"/>
      <c r="BW13" s="533"/>
      <c r="BX13" s="533"/>
      <c r="BY13" s="533"/>
      <c r="BZ13" s="533"/>
      <c r="CA13" s="533"/>
      <c r="CB13" s="534">
        <f>+IFERROR(IF(GLEstran!$L24="Indicador Sen Meta","",GLEstran!$K24/GLEstran!$J24),0)</f>
        <v>0.2857142857142857</v>
      </c>
      <c r="CC13" s="534">
        <f>+IFERROR(IF(GTraduc!$L24="Indicador Sen Meta","",GTraduc!$K24/GTraduc!$J24),0)</f>
        <v>1</v>
      </c>
      <c r="CD13" s="534">
        <f>+IFERROR(IF(GFiloApli!$L24="Indicador Sen Meta","",GFiloApli!$K24/GFiloApli!$J24),0)</f>
        <v>1</v>
      </c>
      <c r="CE13" s="534">
        <f>+IFERROR(IF(MTraduMulti!$L24="Indicador Sen Meta","",MTraduMulti!$K24/MTraduMulti!$J24),0)</f>
        <v>0.6</v>
      </c>
      <c r="CF13" s="534">
        <f>+IFERROR(IF(MEstIngles!$L24="Indicador Sen Meta","",MEstIngles!$K24/MEstIngles!$J24),0)</f>
        <v>0.6</v>
      </c>
      <c r="CG13" s="534">
        <f>+IFERROR(IF(MLinguistica!$L24="Indicador Sen Meta","",MLinguistica!$K24/MLinguistica!$J24),0)</f>
        <v>0.8</v>
      </c>
      <c r="CH13" s="534">
        <f>+IFERROR(IF(MComunicInt!$L24="Indicador Sen Meta","",MComunicInt!$K24/MComunicInt!$J24),0)</f>
        <v>0.8</v>
      </c>
      <c r="CJ13" s="533"/>
      <c r="CK13" s="533"/>
      <c r="CL13" s="533"/>
      <c r="CM13" s="533"/>
      <c r="CN13" s="534">
        <f>+IFERROR(IF(GLEstran!$P24="Indicador Sen Meta","",GLEstran!$O24/GLEstran!$N24),0)</f>
        <v>0</v>
      </c>
      <c r="CO13" s="534">
        <f>+IFERROR(IF(GTraduc!$P24="Indicador Sen Meta","",GTraduc!$O24/GTraduc!$N24),0)</f>
        <v>0</v>
      </c>
      <c r="CP13" s="534">
        <f>+IFERROR(IF(GFiloApli!$P24="Indicador Sen Meta","",GFiloApli!$O24/GFiloApli!$N24),0)</f>
        <v>0</v>
      </c>
      <c r="CQ13" s="534">
        <f>+IFERROR(IF(MTraduMulti!$P24="Indicador Sen Meta","",MTraduMulti!$O24/MTraduMulti!$N24),0)</f>
        <v>0</v>
      </c>
      <c r="CR13" s="534">
        <f>+IFERROR(IF(MEstIngles!$P24="Indicador Sen Meta","",MEstIngles!$O24/MEstIngles!$N24),0)</f>
        <v>0</v>
      </c>
      <c r="CS13" s="534">
        <f>+IFERROR(IF(MLinguistica!$P24="Indicador Sen Meta","",MLinguistica!$O24/MLinguistica!$N24),0)</f>
        <v>0</v>
      </c>
      <c r="CT13" s="534">
        <f>+IFERROR(IF(MComunicInt!$P24="Indicador Sen Meta","",MComunicInt!$O24/MComunicInt!$N24),0)</f>
        <v>0</v>
      </c>
    </row>
    <row r="14" spans="1:98" ht="30" customHeight="1">
      <c r="A14" s="202" t="s">
        <v>242</v>
      </c>
      <c r="B14" s="203" t="s">
        <v>243</v>
      </c>
      <c r="C14" s="204" t="s">
        <v>148</v>
      </c>
      <c r="D14" s="557">
        <v>7</v>
      </c>
      <c r="E14" s="191">
        <f t="shared" si="3"/>
        <v>0.7142857142857143</v>
      </c>
      <c r="F14" s="109" t="s">
        <v>396</v>
      </c>
      <c r="G14" s="543" t="str">
        <f>+IFERROR(IF(GLEstran!$H37="Meta Totalmente Alcanzada","OK",IF(GLEstran!$H37="Meta Parcialmente Alcanzada","PARCIAL", IF(GLEstran!$H37="Ningunha Meta Alcanzada", "NO OK", IF(GLEstran!$H37="Indicador Sen Meta", "Non Procede","----")))),"----")</f>
        <v>PARCIAL</v>
      </c>
      <c r="H14" s="543" t="str">
        <f>+IFERROR(IF(GTraduc!$H37="Meta Totalmente Alcanzada","OK",IF(GTraduc!$H37="Meta Parcialmente Alcanzada","PARCIAL", IF(GTraduc!$H37="Ningunha Meta Alcanzada", "NO OK", IF(GTraduc!$H37="Indicador Sen Meta", "Non Procede","----")))),"----")</f>
        <v>PARCIAL</v>
      </c>
      <c r="I14" s="543" t="str">
        <f>+IFERROR(IF(GFiloApli!$H37="Meta Totalmente Alcanzada","OK",IF(GFiloApli!$H37="Meta Parcialmente Alcanzada","PARCIAL", IF(GFiloApli!$H37="Ningunha Meta Alcanzada", "NO OK", IF(GFiloApli!$H37="Indicador Sen Meta", "Non Procede","----")))),"----")</f>
        <v>PARCIAL</v>
      </c>
      <c r="J14" s="543" t="str">
        <f>+IFERROR(IF(MTraduMulti!$H37="Meta Totalmente Alcanzada","OK",IF(MTraduMulti!$H37="Meta Parcialmente Alcanzada","PARCIAL", IF(MTraduMulti!$H37="Ningunha Meta Alcanzada", "NO OK", IF(MTraduMulti!$H37="Indicador Sen Meta", "Non Procede","----")))),"----")</f>
        <v>OK</v>
      </c>
      <c r="K14" s="543" t="str">
        <f>+IFERROR(IF(MEstIngles!$H37="Meta Totalmente Alcanzada","OK",IF(MEstIngles!$H37="Meta Parcialmente Alcanzada","PARCIAL", IF(MEstIngles!$H37="Ningunha Meta Alcanzada", "NO OK", IF(MEstIngles!$H37="Indicador Sen Meta", "Non Procede","----")))),"----")</f>
        <v>PARCIAL</v>
      </c>
      <c r="L14" s="543" t="str">
        <f>+IFERROR(IF(MLinguistica!$H37="Meta Totalmente Alcanzada","OK",IF(MLinguistica!$H37="Meta Parcialmente Alcanzada","PARCIAL", IF(MLinguistica!$H37="Ningunha Meta Alcanzada", "NO OK", IF(MLinguistica!$H37="Indicador Sen Meta", "Non Procede","----")))),"----")</f>
        <v>OK</v>
      </c>
      <c r="M14" s="543" t="str">
        <f>+IFERROR(IF(MComunicInt!$H37="Meta Totalmente Alcanzada","OK",IF(MComunicInt!$H37="Meta Parcialmente Alcanzada","PARCIAL", IF(MComunicInt!$H37="Ningunha Meta Alcanzada", "NO OK", IF(MComunicInt!$H37="Indicador Sen Meta", "Non Procede","----")))),"----")</f>
        <v>OK</v>
      </c>
      <c r="O14" s="211">
        <f t="shared" si="4"/>
        <v>0.76190476190476186</v>
      </c>
      <c r="P14" s="109" t="s">
        <v>396</v>
      </c>
      <c r="Q14" s="543" t="str">
        <f>+IFERROR(IF(GLEstran!$L37="Meta Totalmente Alcanzada","OK",IF(GLEstran!$L37="Meta Parcialmente Alcanzada","PARCIAL", IF(GLEstran!$L37="Ningunha Meta Alcanzada", "NO OK", IF(GLEstran!$L37="Indicador Sen Meta", "Non Procede","----")))),"----")</f>
        <v>PARCIAL</v>
      </c>
      <c r="R14" s="543" t="str">
        <f>+IFERROR(IF(GTraduc!$L37="Meta Totalmente Alcanzada","OK",IF(GTraduc!$L37="Meta Parcialmente Alcanzada","PARCIAL", IF(GTraduc!$L37="Ningunha Meta Alcanzada", "NO OK", IF(GTraduc!$L37="Indicador Sen Meta", "Non Procede","----")))),"----")</f>
        <v>PARCIAL</v>
      </c>
      <c r="S14" s="543" t="str">
        <f>+IFERROR(IF(GFiloApli!$L37="Meta Totalmente Alcanzada","OK",IF(GFiloApli!$L37="Meta Parcialmente Alcanzada","PARCIAL", IF(GFiloApli!$L37="Ningunha Meta Alcanzada", "NO OK", IF(GFiloApli!$L37="Indicador Sen Meta", "Non Procede","----")))),"----")</f>
        <v>PARCIAL</v>
      </c>
      <c r="T14" s="543" t="str">
        <f>+IFERROR(IF(MTraduMulti!$L37="Meta Totalmente Alcanzada","OK",IF(MTraduMulti!$L37="Meta Parcialmente Alcanzada","PARCIAL", IF(MTraduMulti!$L37="Ningunha Meta Alcanzada", "NO OK", IF(MTraduMulti!$L37="Indicador Sen Meta", "Non Procede","----")))),"----")</f>
        <v>OK</v>
      </c>
      <c r="U14" s="543" t="str">
        <f>+IFERROR(IF(MEstIngles!$L37="Meta Totalmente Alcanzada","OK",IF(MEstIngles!$L37="Meta Parcialmente Alcanzada","PARCIAL", IF(MEstIngles!$L37="Ningunha Meta Alcanzada", "NO OK", IF(MEstIngles!$L37="Indicador Sen Meta", "Non Procede","----")))),"----")</f>
        <v>OK</v>
      </c>
      <c r="V14" s="543" t="str">
        <f>+IFERROR(IF(MLinguistica!$L37="Meta Totalmente Alcanzada","OK",IF(MLinguistica!$L37="Meta Parcialmente Alcanzada","PARCIAL", IF(MLinguistica!$L37="Ningunha Meta Alcanzada", "NO OK", IF(MLinguistica!$L37="Indicador Sen Meta", "Non Procede","----")))),"----")</f>
        <v>OK</v>
      </c>
      <c r="W14" s="543" t="str">
        <f>+IFERROR(IF(MComunicInt!$L37="Meta Totalmente Alcanzada","OK",IF(MComunicInt!$L37="Meta Parcialmente Alcanzada","PARCIAL", IF(MComunicInt!$L37="Ningunha Meta Alcanzada", "NO OK", IF(MComunicInt!$L37="Indicador Sen Meta", "Non Procede","----")))),"----")</f>
        <v>OK</v>
      </c>
      <c r="Y14" s="211">
        <f t="shared" si="5"/>
        <v>0</v>
      </c>
      <c r="Z14" s="109" t="s">
        <v>396</v>
      </c>
      <c r="AA14" s="543" t="str">
        <f>+IFERROR(IF(GLEstran!$P37="Meta Totalmente Alcanzada","OK",IF(GLEstran!$P37="Meta Parcialmente Alcanzada","PARCIAL", IF(GLEstran!$P37="Ningunha Meta Alcanzada", "NO OK", IF(GLEstran!$P37="Indicador Sen Meta", "Non Procede","----")))),"----")</f>
        <v>----</v>
      </c>
      <c r="AB14" s="543" t="str">
        <f>+IFERROR(IF(GTraduc!$P37="Meta Totalmente Alcanzada","OK",IF(GTraduc!$P37="Meta Parcialmente Alcanzada","PARCIAL", IF(GTraduc!$P37="Ningunha Meta Alcanzada", "NO OK", IF(GTraduc!$P37="Indicador Sen Meta", "Non Procede","----")))),"----")</f>
        <v>----</v>
      </c>
      <c r="AC14" s="543" t="str">
        <f>+IFERROR(IF(GFiloApli!$P37="Meta Totalmente Alcanzada","OK",IF(GFiloApli!$P37="Meta Parcialmente Alcanzada","PARCIAL", IF(GFiloApli!$P37="Ningunha Meta Alcanzada", "NO OK", IF(GFiloApli!$P37="Indicador Sen Meta", "Non Procede","----")))),"----")</f>
        <v>----</v>
      </c>
      <c r="AD14" s="543" t="str">
        <f>+IFERROR(IF(MTraduMulti!$P37="Meta Totalmente Alcanzada","OK",IF(MTraduMulti!$P37="Meta Parcialmente Alcanzada","PARCIAL", IF(MTraduMulti!$P37="Ningunha Meta Alcanzada", "NO OK", IF(MTraduMulti!$P37="Indicador Sen Meta", "Non Procede","----")))),"----")</f>
        <v>----</v>
      </c>
      <c r="AE14" s="543" t="str">
        <f>+IFERROR(IF(MEstIngles!$P37="Meta Totalmente Alcanzada","OK",IF(MEstIngles!$P37="Meta Parcialmente Alcanzada","PARCIAL", IF(MEstIngles!$P37="Ningunha Meta Alcanzada", "NO OK", IF(MEstIngles!$P37="Indicador Sen Meta", "Non Procede","----")))),"----")</f>
        <v>----</v>
      </c>
      <c r="AF14" s="543" t="str">
        <f>+IFERROR(IF(MLinguistica!$P37="Meta Totalmente Alcanzada","OK",IF(MLinguistica!$P37="Meta Parcialmente Alcanzada","PARCIAL", IF(MLinguistica!$P37="Ningunha Meta Alcanzada", "NO OK", IF(MLinguistica!$P37="Indicador Sen Meta", "Non Procede","----")))),"----")</f>
        <v>----</v>
      </c>
      <c r="AG14" s="543" t="str">
        <f>+IFERROR(IF(MComunicInt!$P37="Meta Totalmente Alcanzada","OK",IF(MComunicInt!$P37="Meta Parcialmente Alcanzada","PARCIAL", IF(MComunicInt!$P37="Ningunha Meta Alcanzada", "NO OK", IF(MComunicInt!$P37="Indicador Sen Meta", "Non Procede","----")))),"----")</f>
        <v>----</v>
      </c>
      <c r="BB14" s="534">
        <f>+IFERROR(IF(GLEstran!$H37="Indicador Sen Meta","",GLEstran!$G37/GLEstran!$F37),0)</f>
        <v>0.33333333333333331</v>
      </c>
      <c r="BC14" s="534">
        <f>+IFERROR(IF(GTraduc!$H37="Indicador Sen Meta","",GTraduc!$G37/GTraduc!$F37),0)</f>
        <v>0.66666666666666663</v>
      </c>
      <c r="BD14" s="534">
        <f>+IFERROR(IF(GFiloApli!$H37="Indicador Sen Meta","",GFiloApli!$G37/GFiloApli!$F37),0)</f>
        <v>0.33333333333333331</v>
      </c>
      <c r="BE14" s="534">
        <f>+IFERROR(IF(MTraduMulti!$H37="Indicador Sen Meta","",MTraduMulti!$G37/MTraduMulti!$F37),0)</f>
        <v>1</v>
      </c>
      <c r="BF14" s="534">
        <f>+IFERROR(IF(MEstIngles!$H37="Indicador Sen Meta","",MEstIngles!$G37/MEstIngles!$F37),0)</f>
        <v>0.66666666666666663</v>
      </c>
      <c r="BG14" s="534">
        <f>+IFERROR(IF(MLinguistica!$H37="Indicador Sen Meta","",MLinguistica!$G37/MLinguistica!$F37),0)</f>
        <v>1</v>
      </c>
      <c r="BH14" s="534">
        <f>+IFERROR(IF(MComunicInt!$H37="Indicador Sen Meta","",MComunicInt!$G37/MComunicInt!$F37),0)</f>
        <v>1</v>
      </c>
      <c r="BJ14" s="533"/>
      <c r="BK14" s="533"/>
      <c r="BL14" s="533"/>
      <c r="BM14" s="533"/>
      <c r="BN14" s="533"/>
      <c r="BO14" s="533"/>
      <c r="BP14" s="533"/>
      <c r="BQ14" s="533"/>
      <c r="BR14" s="533"/>
      <c r="BS14" s="533"/>
      <c r="BT14" s="533"/>
      <c r="BU14" s="533"/>
      <c r="BV14" s="533"/>
      <c r="BW14" s="533"/>
      <c r="BX14" s="533"/>
      <c r="BY14" s="533"/>
      <c r="BZ14" s="533"/>
      <c r="CA14" s="533"/>
      <c r="CB14" s="534">
        <f>+IFERROR(IF(GLEstran!$L37="Indicador Sen Meta","",GLEstran!$K37/GLEstran!$J37),0)</f>
        <v>0.33333333333333331</v>
      </c>
      <c r="CC14" s="534">
        <f>+IFERROR(IF(GTraduc!$L37="Indicador Sen Meta","",GTraduc!$K37/GTraduc!$J37),0)</f>
        <v>0.66666666666666663</v>
      </c>
      <c r="CD14" s="534">
        <f>+IFERROR(IF(GFiloApli!$L37="Indicador Sen Meta","",GFiloApli!$K37/GFiloApli!$J37),0)</f>
        <v>0.33333333333333331</v>
      </c>
      <c r="CE14" s="534">
        <f>+IFERROR(IF(MTraduMulti!$L37="Indicador Sen Meta","",MTraduMulti!$K37/MTraduMulti!$J37),0)</f>
        <v>1</v>
      </c>
      <c r="CF14" s="534">
        <f>+IFERROR(IF(MEstIngles!$L37="Indicador Sen Meta","",MEstIngles!$K37/MEstIngles!$J37),0)</f>
        <v>1</v>
      </c>
      <c r="CG14" s="534">
        <f>+IFERROR(IF(MLinguistica!$L37="Indicador Sen Meta","",MLinguistica!$K37/MLinguistica!$J37),0)</f>
        <v>1</v>
      </c>
      <c r="CH14" s="534">
        <f>+IFERROR(IF(MComunicInt!$L37="Indicador Sen Meta","",MComunicInt!$K37/MComunicInt!$J37),0)</f>
        <v>1</v>
      </c>
      <c r="CJ14" s="533"/>
      <c r="CK14" s="533"/>
      <c r="CL14" s="533"/>
      <c r="CM14" s="533"/>
      <c r="CN14" s="534">
        <f>+IFERROR(IF(GLEstran!$P37="Indicador Sen Meta","",GLEstran!$O37/GLEstran!$N37),0)</f>
        <v>0</v>
      </c>
      <c r="CO14" s="534">
        <f>+IFERROR(IF(GTraduc!$P37="Indicador Sen Meta","",GTraduc!$O37/GTraduc!$N37),0)</f>
        <v>0</v>
      </c>
      <c r="CP14" s="534">
        <f>+IFERROR(IF(GFiloApli!$P37="Indicador Sen Meta","",GFiloApli!$O37/GFiloApli!$N37),0)</f>
        <v>0</v>
      </c>
      <c r="CQ14" s="534">
        <f>+IFERROR(IF(MTraduMulti!$P37="Indicador Sen Meta","",MTraduMulti!$O37/MTraduMulti!$N37),0)</f>
        <v>0</v>
      </c>
      <c r="CR14" s="534">
        <f>+IFERROR(IF(MEstIngles!$P37="Indicador Sen Meta","",MEstIngles!$O37/MEstIngles!$N37),0)</f>
        <v>0</v>
      </c>
      <c r="CS14" s="534">
        <f>+IFERROR(IF(MLinguistica!$P37="Indicador Sen Meta","",MLinguistica!$O37/MLinguistica!$N37),0)</f>
        <v>0</v>
      </c>
      <c r="CT14" s="534">
        <f>+IFERROR(IF(MComunicInt!$P37="Indicador Sen Meta","",MComunicInt!$O37/MComunicInt!$N37),0)</f>
        <v>0</v>
      </c>
    </row>
    <row r="15" spans="1:98" ht="12" customHeight="1">
      <c r="A15" s="565"/>
      <c r="B15" s="563"/>
      <c r="C15" s="563"/>
      <c r="D15" s="558"/>
      <c r="G15" s="48"/>
      <c r="H15" s="48"/>
      <c r="I15" s="48"/>
      <c r="J15" s="48"/>
      <c r="K15" s="48"/>
      <c r="L15" s="48"/>
      <c r="M15" s="48"/>
      <c r="Q15" s="48"/>
      <c r="R15" s="48"/>
      <c r="S15" s="48"/>
      <c r="T15" s="48"/>
      <c r="U15" s="48"/>
      <c r="V15" s="48"/>
      <c r="W15" s="48"/>
      <c r="AA15" s="48"/>
      <c r="AB15" s="48"/>
      <c r="AC15" s="48"/>
      <c r="AD15" s="48"/>
      <c r="AE15" s="48"/>
      <c r="AF15" s="48"/>
      <c r="AG15" s="48"/>
      <c r="BB15" s="565"/>
      <c r="BC15" s="571"/>
      <c r="BD15" s="565"/>
      <c r="BE15" s="565"/>
      <c r="BF15" s="565"/>
      <c r="BG15" s="565"/>
      <c r="BH15" s="565"/>
      <c r="BJ15" s="533"/>
      <c r="BK15" s="533"/>
      <c r="BL15" s="533"/>
      <c r="BM15" s="533"/>
      <c r="BN15" s="533"/>
      <c r="BO15" s="533"/>
      <c r="BP15" s="533"/>
      <c r="BQ15" s="533"/>
      <c r="BR15" s="533"/>
      <c r="BS15" s="533"/>
      <c r="BT15" s="533"/>
      <c r="BU15" s="533"/>
      <c r="BV15" s="533"/>
      <c r="BW15" s="533"/>
      <c r="BX15" s="533"/>
      <c r="BY15" s="533"/>
      <c r="BZ15" s="533"/>
      <c r="CA15" s="533"/>
      <c r="CB15" s="565"/>
      <c r="CC15" s="571"/>
      <c r="CD15" s="565"/>
      <c r="CE15" s="565"/>
      <c r="CF15" s="565"/>
      <c r="CG15" s="565"/>
      <c r="CH15" s="565"/>
      <c r="CJ15" s="533"/>
      <c r="CK15" s="533"/>
      <c r="CL15" s="533"/>
      <c r="CM15" s="533"/>
      <c r="CN15" s="565"/>
      <c r="CO15" s="571"/>
      <c r="CP15" s="565"/>
      <c r="CQ15" s="565"/>
      <c r="CR15" s="565"/>
      <c r="CS15" s="565"/>
      <c r="CT15" s="565"/>
    </row>
    <row r="16" spans="1:98" ht="18.75">
      <c r="A16" s="666" t="s">
        <v>37</v>
      </c>
      <c r="B16" s="666"/>
      <c r="C16" s="180"/>
      <c r="D16" s="559"/>
      <c r="E16" s="38"/>
      <c r="F16" s="36"/>
      <c r="G16" s="36"/>
      <c r="H16" s="36"/>
      <c r="I16" s="36"/>
      <c r="J16" s="36"/>
      <c r="K16" s="36"/>
      <c r="L16" s="36"/>
      <c r="M16" s="36"/>
      <c r="O16" s="38"/>
      <c r="P16" s="36"/>
      <c r="Q16" s="36"/>
      <c r="R16" s="36"/>
      <c r="S16" s="36"/>
      <c r="T16" s="36"/>
      <c r="U16" s="36"/>
      <c r="V16" s="36"/>
      <c r="W16" s="36"/>
      <c r="Y16" s="38"/>
      <c r="Z16" s="36"/>
      <c r="AA16" s="36"/>
      <c r="AB16" s="36"/>
      <c r="AC16" s="36"/>
      <c r="AD16" s="36"/>
      <c r="AE16" s="36"/>
      <c r="AF16" s="36"/>
      <c r="AG16" s="36"/>
      <c r="BB16" s="182"/>
      <c r="BC16" s="535"/>
      <c r="BD16" s="182"/>
      <c r="BE16" s="182"/>
      <c r="BF16" s="182"/>
      <c r="BG16" s="182"/>
      <c r="BH16" s="182"/>
      <c r="BJ16" s="533"/>
      <c r="BK16" s="533"/>
      <c r="BL16" s="533"/>
      <c r="BM16" s="533"/>
      <c r="BN16" s="533"/>
      <c r="BO16" s="533"/>
      <c r="BP16" s="533"/>
      <c r="BQ16" s="533"/>
      <c r="BR16" s="533"/>
      <c r="BS16" s="533"/>
      <c r="BT16" s="533"/>
      <c r="BU16" s="533"/>
      <c r="BV16" s="533"/>
      <c r="BW16" s="533"/>
      <c r="BX16" s="533"/>
      <c r="BY16" s="533"/>
      <c r="BZ16" s="533"/>
      <c r="CA16" s="533"/>
      <c r="CB16" s="182"/>
      <c r="CC16" s="535"/>
      <c r="CD16" s="182"/>
      <c r="CE16" s="182"/>
      <c r="CF16" s="182"/>
      <c r="CG16" s="182"/>
      <c r="CH16" s="182"/>
      <c r="CJ16" s="533"/>
      <c r="CK16" s="533"/>
      <c r="CL16" s="533"/>
      <c r="CM16" s="533"/>
      <c r="CN16" s="182"/>
      <c r="CO16" s="535"/>
      <c r="CP16" s="182"/>
      <c r="CQ16" s="182"/>
      <c r="CR16" s="182"/>
      <c r="CS16" s="182"/>
      <c r="CT16" s="182"/>
    </row>
    <row r="17" spans="1:98" ht="12.75" customHeight="1">
      <c r="A17" s="565"/>
      <c r="B17" s="563"/>
      <c r="C17" s="563"/>
      <c r="D17" s="558"/>
      <c r="BB17"/>
      <c r="BC17"/>
      <c r="BD17"/>
      <c r="BE17"/>
      <c r="BF17"/>
      <c r="BG17"/>
      <c r="BH17"/>
      <c r="BJ17"/>
      <c r="BK17"/>
      <c r="BL17"/>
      <c r="BM17"/>
      <c r="BN17"/>
      <c r="BO17"/>
      <c r="BP17"/>
      <c r="BQ17"/>
      <c r="BR17"/>
      <c r="BS17"/>
      <c r="BT17"/>
      <c r="BU17"/>
      <c r="BV17"/>
      <c r="BW17"/>
      <c r="BX17"/>
      <c r="BY17"/>
      <c r="BZ17"/>
      <c r="CA17"/>
      <c r="CB17"/>
      <c r="CC17"/>
      <c r="CD17"/>
      <c r="CE17"/>
      <c r="CF17"/>
      <c r="CG17"/>
      <c r="CH17"/>
      <c r="CO17"/>
      <c r="CP17"/>
      <c r="CQ17"/>
      <c r="CR17"/>
      <c r="CS17"/>
      <c r="CT17"/>
    </row>
    <row r="18" spans="1:98" s="51" customFormat="1" ht="30.75" customHeight="1">
      <c r="A18" s="196" t="s">
        <v>261</v>
      </c>
      <c r="B18" s="197" t="s">
        <v>262</v>
      </c>
      <c r="C18" s="198" t="s">
        <v>263</v>
      </c>
      <c r="D18" s="554">
        <v>7</v>
      </c>
      <c r="E18" s="189">
        <f t="shared" ref="E18:E35" si="6">+IFERROR(AVERAGE(BB18:BH18),0)</f>
        <v>0.80952380952380953</v>
      </c>
      <c r="F18" s="572" t="s">
        <v>396</v>
      </c>
      <c r="G18" s="541" t="str">
        <f>+IFERROR(IF(GLEstran!$H46="Meta Totalmente Alcanzada","OK",IF(GLEstran!$H46="Meta Parcialmente Alcanzada","PARCIAL", IF(GLEstran!$H46="Ningunha Meta Alcanzada", "NO OK", IF(GLEstran!$H46="Indicador Sen Meta", "Non Procede","----")))),"----")</f>
        <v>PARCIAL</v>
      </c>
      <c r="H18" s="541" t="str">
        <f>+IFERROR(IF(GTraduc!$H46="Meta Totalmente Alcanzada","OK",IF(GTraduc!$H46="Meta Parcialmente Alcanzada","PARCIAL", IF(GTraduc!$H46="Ningunha Meta Alcanzada", "NO OK", IF(GTraduc!$H46="Indicador Sen Meta", "Non Procede","----")))),"----")</f>
        <v>PARCIAL</v>
      </c>
      <c r="I18" s="541" t="str">
        <f>+IFERROR(IF(GFiloApli!$H46="Meta Totalmente Alcanzada","OK",IF(GFiloApli!$H46="Meta Parcialmente Alcanzada","PARCIAL", IF(GFiloApli!$H46="Ningunha Meta Alcanzada", "NO OK", IF(GFiloApli!$H46="Indicador Sen Meta", "Non Procede","----")))),"----")</f>
        <v>OK</v>
      </c>
      <c r="J18" s="541" t="str">
        <f>+IFERROR(IF(MTraduMulti!$H46="Meta Totalmente Alcanzada","OK",IF(MTraduMulti!$H46="Meta Parcialmente Alcanzada","PARCIAL", IF(MTraduMulti!$H46="Ningunha Meta Alcanzada", "NO OK", IF(MTraduMulti!$H46="Indicador Sen Meta", "Non Procede","----")))),"----")</f>
        <v>OK</v>
      </c>
      <c r="K18" s="541" t="str">
        <f>+IFERROR(IF(MEstIngles!$H46="Meta Totalmente Alcanzada","OK",IF(MEstIngles!$H46="Meta Parcialmente Alcanzada","PARCIAL", IF(MEstIngles!$H46="Ningunha Meta Alcanzada", "NO OK", IF(MEstIngles!$H46="Indicador Sen Meta", "Non Procede","----")))),"----")</f>
        <v>OK</v>
      </c>
      <c r="L18" s="541" t="str">
        <f>+IFERROR(IF(MLinguistica!$H46="Meta Totalmente Alcanzada","OK",IF(MLinguistica!$H46="Meta Parcialmente Alcanzada","PARCIAL", IF(MLinguistica!$H46="Ningunha Meta Alcanzada", "NO OK", IF(MLinguistica!$H46="Indicador Sen Meta", "Non Procede","----")))),"----")</f>
        <v>OK</v>
      </c>
      <c r="M18" s="541" t="str">
        <f>+IFERROR(IF(MComunicInt!$H46="Meta Totalmente Alcanzada","OK",IF(MComunicInt!$H46="Meta Parcialmente Alcanzada","PARCIAL", IF(MComunicInt!$H46="Ningunha Meta Alcanzada", "NO OK", IF(MComunicInt!$H46="Indicador Sen Meta", "Non Procede","----")))),"----")</f>
        <v>PARCIAL</v>
      </c>
      <c r="O18" s="209">
        <f t="shared" ref="O18:O35" si="7">+IFERROR(AVERAGE(CB18:CH18),0)</f>
        <v>0.8571428571428571</v>
      </c>
      <c r="P18" s="110" t="s">
        <v>396</v>
      </c>
      <c r="Q18" s="541" t="str">
        <f>+IFERROR(IF(GLEstran!$L46="Meta Totalmente Alcanzada","OK",IF(GLEstran!$L46="Meta Parcialmente Alcanzada","PARCIAL", IF(GLEstran!$L46="Ningunha Meta Alcanzada", "NO OK", IF(GLEstran!$L46="Indicador Sen Meta", "Non Procede","----")))),"----")</f>
        <v>PARCIAL</v>
      </c>
      <c r="R18" s="541" t="str">
        <f>+IFERROR(IF(GTraduc!$L46="Meta Totalmente Alcanzada","OK",IF(GTraduc!$L46="Meta Parcialmente Alcanzada","PARCIAL", IF(GTraduc!$L46="Ningunha Meta Alcanzada", "NO OK", IF(GTraduc!$L46="Indicador Sen Meta", "Non Procede","----")))),"----")</f>
        <v>PARCIAL</v>
      </c>
      <c r="S18" s="541" t="str">
        <f>+IFERROR(IF(GFiloApli!$L46="Meta Totalmente Alcanzada","OK",IF(GFiloApli!$L46="Meta Parcialmente Alcanzada","PARCIAL", IF(GFiloApli!$L46="Ningunha Meta Alcanzada", "NO OK", IF(GFiloApli!$L46="Indicador Sen Meta", "Non Procede","----")))),"----")</f>
        <v>OK</v>
      </c>
      <c r="T18" s="541" t="str">
        <f>+IFERROR(IF(MTraduMulti!$L46="Meta Totalmente Alcanzada","OK",IF(MTraduMulti!$L46="Meta Parcialmente Alcanzada","PARCIAL", IF(MTraduMulti!$L46="Ningunha Meta Alcanzada", "NO OK", IF(MTraduMulti!$L46="Indicador Sen Meta", "Non Procede","----")))),"----")</f>
        <v>OK</v>
      </c>
      <c r="U18" s="541" t="str">
        <f>+IFERROR(IF(MEstIngles!$L46="Meta Totalmente Alcanzada","OK",IF(MEstIngles!$L46="Meta Parcialmente Alcanzada","PARCIAL", IF(MEstIngles!$L46="Ningunha Meta Alcanzada", "NO OK", IF(MEstIngles!$L46="Indicador Sen Meta", "Non Procede","----")))),"----")</f>
        <v>OK</v>
      </c>
      <c r="V18" s="541" t="str">
        <f>+IFERROR(IF(MLinguistica!$L46="Meta Totalmente Alcanzada","OK",IF(MLinguistica!$L46="Meta Parcialmente Alcanzada","PARCIAL", IF(MLinguistica!$L46="Ningunha Meta Alcanzada", "NO OK", IF(MLinguistica!$L46="Indicador Sen Meta", "Non Procede","----")))),"----")</f>
        <v>OK</v>
      </c>
      <c r="W18" s="541" t="str">
        <f>+IFERROR(IF(MComunicInt!$L46="Meta Totalmente Alcanzada","OK",IF(MComunicInt!$L46="Meta Parcialmente Alcanzada","PARCIAL", IF(MComunicInt!$L46="Ningunha Meta Alcanzada", "NO OK", IF(MComunicInt!$L46="Indicador Sen Meta", "Non Procede","----")))),"----")</f>
        <v>OK</v>
      </c>
      <c r="X18"/>
      <c r="Y18" s="209">
        <f t="shared" ref="Y18:Y35" si="8">+IFERROR(AVERAGE(CN18:CT18),0)</f>
        <v>0</v>
      </c>
      <c r="Z18" s="110" t="s">
        <v>396</v>
      </c>
      <c r="AA18" s="541" t="str">
        <f>+IFERROR(IF(GLEstran!$P46="Meta Totalmente Alcanzada","OK",IF(GLEstran!$P46="Meta Parcialmente Alcanzada","PARCIAL", IF(GLEstran!$P46="Ningunha Meta Alcanzada", "NO OK", IF(GLEstran!$P46="Indicador Sen Meta", "Non Procede","----")))),"----")</f>
        <v>----</v>
      </c>
      <c r="AB18" s="541" t="str">
        <f>+IFERROR(IF(GTraduc!$P46="Meta Totalmente Alcanzada","OK",IF(GTraduc!$P46="Meta Parcialmente Alcanzada","PARCIAL", IF(GTraduc!$P46="Ningunha Meta Alcanzada", "NO OK", IF(GTraduc!$P46="Indicador Sen Meta", "Non Procede","----")))),"----")</f>
        <v>----</v>
      </c>
      <c r="AC18" s="541" t="str">
        <f>+IFERROR(IF(GFiloApli!$P46="Meta Totalmente Alcanzada","OK",IF(GFiloApli!$P46="Meta Parcialmente Alcanzada","PARCIAL", IF(GFiloApli!$P46="Ningunha Meta Alcanzada", "NO OK", IF(GFiloApli!$P46="Indicador Sen Meta", "Non Procede","----")))),"----")</f>
        <v>----</v>
      </c>
      <c r="AD18" s="541" t="str">
        <f>+IFERROR(IF(MTraduMulti!$P46="Meta Totalmente Alcanzada","OK",IF(MTraduMulti!$P46="Meta Parcialmente Alcanzada","PARCIAL", IF(MTraduMulti!$P46="Ningunha Meta Alcanzada", "NO OK", IF(MTraduMulti!$P46="Indicador Sen Meta", "Non Procede","----")))),"----")</f>
        <v>----</v>
      </c>
      <c r="AE18" s="541" t="str">
        <f>+IFERROR(IF(MEstIngles!$P46="Meta Totalmente Alcanzada","OK",IF(MEstIngles!$P46="Meta Parcialmente Alcanzada","PARCIAL", IF(MEstIngles!$P46="Ningunha Meta Alcanzada", "NO OK", IF(MEstIngles!$P46="Indicador Sen Meta", "Non Procede","----")))),"----")</f>
        <v>----</v>
      </c>
      <c r="AF18" s="541" t="str">
        <f>+IFERROR(IF(MLinguistica!$P46="Meta Totalmente Alcanzada","OK",IF(MLinguistica!$P46="Meta Parcialmente Alcanzada","PARCIAL", IF(MLinguistica!$P46="Ningunha Meta Alcanzada", "NO OK", IF(MLinguistica!$P46="Indicador Sen Meta", "Non Procede","----")))),"----")</f>
        <v>----</v>
      </c>
      <c r="AG18" s="541" t="str">
        <f>+IFERROR(IF(MComunicInt!$P46="Meta Totalmente Alcanzada","OK",IF(MComunicInt!$P46="Meta Parcialmente Alcanzada","PARCIAL", IF(MComunicInt!$P46="Ningunha Meta Alcanzada", "NO OK", IF(MComunicInt!$P46="Indicador Sen Meta", "Non Procede","----")))),"----")</f>
        <v>----</v>
      </c>
      <c r="AH18"/>
      <c r="AI18"/>
      <c r="AJ18"/>
      <c r="AK18"/>
      <c r="AL18"/>
      <c r="AM18"/>
      <c r="AN18"/>
      <c r="AO18"/>
      <c r="AP18"/>
      <c r="AQ18"/>
      <c r="AR18"/>
      <c r="AS18"/>
      <c r="AT18"/>
      <c r="AU18"/>
      <c r="AV18"/>
      <c r="AW18"/>
      <c r="AX18"/>
      <c r="AY18"/>
      <c r="AZ18"/>
      <c r="BA18"/>
      <c r="BB18" s="534">
        <f>+IFERROR(IF(GLEstran!$H46="Indicador Sen Meta","",GLEstran!$G46/GLEstran!$F46),0)</f>
        <v>0.33333333333333331</v>
      </c>
      <c r="BC18" s="534">
        <f>+IFERROR(IF(GTraduc!$H46="Indicador Sen Meta","",GTraduc!$G46/GTraduc!$F46),0)</f>
        <v>0.66666666666666663</v>
      </c>
      <c r="BD18" s="534">
        <f>+IFERROR(IF(GFiloApli!$H46="Indicador Sen Meta","",GFiloApli!$G46/GFiloApli!$F46),0)</f>
        <v>1</v>
      </c>
      <c r="BE18" s="534">
        <f>+IFERROR(IF(MTraduMulti!$H46="Indicador Sen Meta","",MTraduMulti!$G46/MTraduMulti!$F46),0)</f>
        <v>1</v>
      </c>
      <c r="BF18" s="534">
        <f>+IFERROR(IF(MEstIngles!$H46="Indicador Sen Meta","",MEstIngles!$G46/MEstIngles!$F46),0)</f>
        <v>1</v>
      </c>
      <c r="BG18" s="534">
        <f>+IFERROR(IF(MLinguistica!$H46="Indicador Sen Meta","",MLinguistica!$G46/MLinguistica!$F46),0)</f>
        <v>1</v>
      </c>
      <c r="BH18" s="534">
        <f>+IFERROR(IF(MComunicInt!$H46="Indicador Sen Meta","",MComunicInt!$G46/MComunicInt!$F46),0)</f>
        <v>0.66666666666666663</v>
      </c>
      <c r="BI18"/>
      <c r="BJ18" s="531"/>
      <c r="BK18" s="531"/>
      <c r="BL18" s="531"/>
      <c r="BM18" s="531"/>
      <c r="BN18" s="531"/>
      <c r="BO18" s="531"/>
      <c r="BP18" s="531"/>
      <c r="BQ18" s="531"/>
      <c r="BR18" s="531"/>
      <c r="BS18" s="531"/>
      <c r="BT18" s="531"/>
      <c r="BU18" s="531"/>
      <c r="BV18" s="531"/>
      <c r="BW18" s="531"/>
      <c r="BX18" s="531"/>
      <c r="BY18" s="531"/>
      <c r="BZ18" s="531"/>
      <c r="CA18" s="531"/>
      <c r="CB18" s="534">
        <f>+IFERROR(IF(GLEstran!$L46="Indicador Sen Meta","",GLEstran!$K46/GLEstran!$J46),0)</f>
        <v>0.66666666666666663</v>
      </c>
      <c r="CC18" s="534">
        <f>+IFERROR(IF(GTraduc!$L46="Indicador Sen Meta","",GTraduc!$K46/GTraduc!$J46),0)</f>
        <v>0.33333333333333331</v>
      </c>
      <c r="CD18" s="534">
        <f>+IFERROR(IF(GFiloApli!$L46="Indicador Sen Meta","",GFiloApli!$K46/GFiloApli!$J46),0)</f>
        <v>1</v>
      </c>
      <c r="CE18" s="534">
        <f>+IFERROR(IF(MTraduMulti!$L46="Indicador Sen Meta","",MTraduMulti!$K46/MTraduMulti!$J46),0)</f>
        <v>1</v>
      </c>
      <c r="CF18" s="534">
        <f>+IFERROR(IF(MEstIngles!$L46="Indicador Sen Meta","",MEstIngles!$K46/MEstIngles!$J46),0)</f>
        <v>1</v>
      </c>
      <c r="CG18" s="534">
        <f>+IFERROR(IF(MLinguistica!$L46="Indicador Sen Meta","",MLinguistica!$K46/MLinguistica!$J46),0)</f>
        <v>1</v>
      </c>
      <c r="CH18" s="534">
        <f>+IFERROR(IF(MComunicInt!$L46="Indicador Sen Meta","",MComunicInt!$K46/MComunicInt!$J46),0)</f>
        <v>1</v>
      </c>
      <c r="CI18"/>
      <c r="CJ18" s="531"/>
      <c r="CK18" s="531"/>
      <c r="CL18" s="531"/>
      <c r="CM18" s="531"/>
      <c r="CN18" s="534">
        <f>+IFERROR(IF(GLEstran!$P46="Indicador Sen Meta","",GLEstran!$O46/GLEstran!$N46),0)</f>
        <v>0</v>
      </c>
      <c r="CO18" s="534">
        <f>+IFERROR(IF(GTraduc!$P46="Indicador Sen Meta","",GTraduc!$O46/GTraduc!$N46),0)</f>
        <v>0</v>
      </c>
      <c r="CP18" s="534">
        <f>+IFERROR(IF(GFiloApli!$P46="Indicador Sen Meta","",GFiloApli!$O46/GFiloApli!$N46),0)</f>
        <v>0</v>
      </c>
      <c r="CQ18" s="534">
        <f>+IFERROR(IF(MTraduMulti!$P46="Indicador Sen Meta","",MTraduMulti!$O46/MTraduMulti!$N46),0)</f>
        <v>0</v>
      </c>
      <c r="CR18" s="534">
        <f>+IFERROR(IF(MEstIngles!$P46="Indicador Sen Meta","",MEstIngles!$O46/MEstIngles!$N46),0)</f>
        <v>0</v>
      </c>
      <c r="CS18" s="534">
        <f>+IFERROR(IF(MLinguistica!$P46="Indicador Sen Meta","",MLinguistica!$O46/MLinguistica!$N46),0)</f>
        <v>0</v>
      </c>
      <c r="CT18" s="534">
        <f>+IFERROR(IF(MComunicInt!$P46="Indicador Sen Meta","",MComunicInt!$O46/MComunicInt!$N46),0)</f>
        <v>0</v>
      </c>
    </row>
    <row r="19" spans="1:98" ht="30.75" customHeight="1">
      <c r="A19" s="199" t="s">
        <v>280</v>
      </c>
      <c r="B19" s="200" t="s">
        <v>281</v>
      </c>
      <c r="C19" s="201" t="s">
        <v>204</v>
      </c>
      <c r="D19" s="555">
        <v>7</v>
      </c>
      <c r="E19" s="190">
        <f t="shared" si="6"/>
        <v>0.42857142857142855</v>
      </c>
      <c r="F19" s="573" t="s">
        <v>396</v>
      </c>
      <c r="G19" s="542" t="str">
        <f>+IF(GLEstran!$H52="Meta Conseguida","OK",IF(GLEstran!$H52="Meta Non Conseguida","NO OK",IF(GLEstran!$H52="Indicador Sen Meta","Non Procede","----")))</f>
        <v>OK</v>
      </c>
      <c r="H19" s="542" t="str">
        <f>+IF(GTraduc!$H52="Meta Conseguida","OK",IF(GTraduc!$H52="Meta Non Conseguida","NO OK",IF(GTraduc!$H52="Indicador Sen Meta","Non Procede","----")))</f>
        <v>NO OK</v>
      </c>
      <c r="I19" s="542" t="str">
        <f>+IF(GFiloApli!$H52="Meta Conseguida","OK",IF(GFiloApli!$H52="Meta Non Conseguida","NO OK",IF(GFiloApli!$H52="Indicador Sen Meta","Non Procede","----")))</f>
        <v>OK</v>
      </c>
      <c r="J19" s="542" t="str">
        <f>+IF(MTraduMulti!$H52="Meta Conseguida","OK",IF(MTraduMulti!$H52="Meta Non Conseguida","NO OK",IF(MTraduMulti!$H52="Indicador Sen Meta","Non Procede","----")))</f>
        <v>NO OK</v>
      </c>
      <c r="K19" s="542" t="str">
        <f>+IF(MEstIngles!$H52="Meta Conseguida","OK",IF(MEstIngles!$H52="Meta Non Conseguida","NO OK",IF(MEstIngles!$H52="Indicador Sen Meta","Non Procede","----")))</f>
        <v>OK</v>
      </c>
      <c r="L19" s="542" t="str">
        <f>+IF(MLinguistica!$H52="Meta Conseguida","OK",IF(MLinguistica!$H52="Meta Non Conseguida","NO OK",IF(MLinguistica!$H52="Indicador Sen Meta","Non Procede","----")))</f>
        <v>NO OK</v>
      </c>
      <c r="M19" s="542" t="str">
        <f>+IF(MComunicInt!$H52="Meta Conseguida","OK",IF(MComunicInt!$H52="Meta Non Conseguida","NO OK",IF(MComunicInt!$H52="Indicador Sen Meta","Non Procede","----")))</f>
        <v>NO OK</v>
      </c>
      <c r="O19" s="210">
        <f t="shared" si="7"/>
        <v>0.5714285714285714</v>
      </c>
      <c r="P19" s="108" t="s">
        <v>396</v>
      </c>
      <c r="Q19" s="542" t="str">
        <f>+IF(GLEstran!$L52="Meta Conseguida","OK",IF(GLEstran!$L52="Meta Non Conseguida","NO OK",IF(GLEstran!$L52="Indicador Sen Meta","Non Procede","----")))</f>
        <v>NO OK</v>
      </c>
      <c r="R19" s="542" t="str">
        <f>+IF(GTraduc!$L52="Meta Conseguida","OK",IF(GTraduc!$L52="Meta Non Conseguida","NO OK",IF(GTraduc!$L52="Indicador Sen Meta","Non Procede","----")))</f>
        <v>NO OK</v>
      </c>
      <c r="S19" s="542" t="str">
        <f>+IF(GFiloApli!$L52="Meta Conseguida","OK",IF(GFiloApli!$L52="Meta Non Conseguida","NO OK",IF(GFiloApli!$L52="Indicador Sen Meta","Non Procede","----")))</f>
        <v>OK</v>
      </c>
      <c r="T19" s="542" t="str">
        <f>+IF(MTraduMulti!$L52="Meta Conseguida","OK",IF(MTraduMulti!$L52="Meta Non Conseguida","NO OK",IF(MTraduMulti!$L52="Indicador Sen Meta","Non Procede","----")))</f>
        <v>NO OK</v>
      </c>
      <c r="U19" s="542" t="str">
        <f>+IF(MEstIngles!$L52="Meta Conseguida","OK",IF(MEstIngles!$L52="Meta Non Conseguida","NO OK",IF(MEstIngles!$L52="Indicador Sen Meta","Non Procede","----")))</f>
        <v>OK</v>
      </c>
      <c r="V19" s="542" t="str">
        <f>+IF(MLinguistica!$L52="Meta Conseguida","OK",IF(MLinguistica!$L52="Meta Non Conseguida","NO OK",IF(MLinguistica!$L52="Indicador Sen Meta","Non Procede","----")))</f>
        <v>OK</v>
      </c>
      <c r="W19" s="542" t="str">
        <f>+IF(MComunicInt!$L52="Meta Conseguida","OK",IF(MComunicInt!$L52="Meta Non Conseguida","NO OK",IF(MComunicInt!$L52="Indicador Sen Meta","Non Procede","----")))</f>
        <v>OK</v>
      </c>
      <c r="Y19" s="210">
        <f t="shared" si="8"/>
        <v>0</v>
      </c>
      <c r="Z19" s="108" t="s">
        <v>396</v>
      </c>
      <c r="AA19" s="542" t="str">
        <f>+IF(GLEstran!$P52="Meta Conseguida","OK",IF(GLEstran!$P52="Meta Non Conseguida","NO OK",IF(GLEstran!$P52="Indicador Sen Meta","Non Procede","----")))</f>
        <v>----</v>
      </c>
      <c r="AB19" s="542" t="str">
        <f>+IF(GTraduc!$P52="Meta Conseguida","OK",IF(GTraduc!$P52="Meta Non Conseguida","NO OK",IF(GTraduc!$P52="Indicador Sen Meta","Non Procede","----")))</f>
        <v>----</v>
      </c>
      <c r="AC19" s="542" t="str">
        <f>+IF(GFiloApli!$P52="Meta Conseguida","OK",IF(GFiloApli!$P52="Meta Non Conseguida","NO OK",IF(GFiloApli!$P52="Indicador Sen Meta","Non Procede","----")))</f>
        <v>----</v>
      </c>
      <c r="AD19" s="542" t="str">
        <f>+IF(MTraduMulti!$P52="Meta Conseguida","OK",IF(MTraduMulti!$P52="Meta Non Conseguida","NO OK",IF(MTraduMulti!$P52="Indicador Sen Meta","Non Procede","----")))</f>
        <v>----</v>
      </c>
      <c r="AE19" s="542" t="str">
        <f>+IF(MEstIngles!$P52="Meta Conseguida","OK",IF(MEstIngles!$P52="Meta Non Conseguida","NO OK",IF(MEstIngles!$P52="Indicador Sen Meta","Non Procede","----")))</f>
        <v>----</v>
      </c>
      <c r="AF19" s="542" t="str">
        <f>+IF(MLinguistica!$P52="Meta Conseguida","OK",IF(MLinguistica!$P52="Meta Non Conseguida","NO OK",IF(MLinguistica!$P52="Indicador Sen Meta","Non Procede","----")))</f>
        <v>----</v>
      </c>
      <c r="AG19" s="542" t="str">
        <f>+IF(MComunicInt!$P52="Meta Conseguida","OK",IF(MComunicInt!$P52="Meta Non Conseguida","NO OK",IF(MComunicInt!$P52="Indicador Sen Meta","Non Procede","----")))</f>
        <v>----</v>
      </c>
      <c r="BB19" s="532">
        <f>+IF(G19="NO OK",0,IF(G19="OK",1,""))</f>
        <v>1</v>
      </c>
      <c r="BC19" s="532">
        <f t="shared" ref="BC19:BH20" si="9">+IF(H19="NO OK",0,IF(H19="OK",1,""))</f>
        <v>0</v>
      </c>
      <c r="BD19" s="532">
        <f t="shared" si="9"/>
        <v>1</v>
      </c>
      <c r="BE19" s="532">
        <f t="shared" si="9"/>
        <v>0</v>
      </c>
      <c r="BF19" s="532">
        <f t="shared" si="9"/>
        <v>1</v>
      </c>
      <c r="BG19" s="532">
        <f t="shared" si="9"/>
        <v>0</v>
      </c>
      <c r="BH19" s="532">
        <f t="shared" si="9"/>
        <v>0</v>
      </c>
      <c r="BJ19" s="533"/>
      <c r="BK19" s="533"/>
      <c r="BL19" s="533"/>
      <c r="BM19" s="533"/>
      <c r="BN19" s="533"/>
      <c r="BO19" s="533"/>
      <c r="BP19" s="533"/>
      <c r="BQ19" s="533"/>
      <c r="BR19" s="533"/>
      <c r="BS19" s="533"/>
      <c r="BT19" s="533"/>
      <c r="BU19" s="533"/>
      <c r="BV19" s="533"/>
      <c r="BW19" s="533"/>
      <c r="BX19" s="533"/>
      <c r="BY19" s="533"/>
      <c r="BZ19" s="533"/>
      <c r="CA19" s="533"/>
      <c r="CB19" s="532">
        <f t="shared" ref="CB19:CH20" si="10">+IF(Q19="NO OK",0,IF(Q19="OK",1,""))</f>
        <v>0</v>
      </c>
      <c r="CC19" s="532">
        <f t="shared" si="10"/>
        <v>0</v>
      </c>
      <c r="CD19" s="532">
        <f t="shared" si="10"/>
        <v>1</v>
      </c>
      <c r="CE19" s="532">
        <f t="shared" si="10"/>
        <v>0</v>
      </c>
      <c r="CF19" s="532">
        <f t="shared" si="10"/>
        <v>1</v>
      </c>
      <c r="CG19" s="532">
        <f t="shared" si="10"/>
        <v>1</v>
      </c>
      <c r="CH19" s="532">
        <f t="shared" si="10"/>
        <v>1</v>
      </c>
      <c r="CJ19" s="533"/>
      <c r="CK19" s="533"/>
      <c r="CL19" s="533"/>
      <c r="CM19" s="533"/>
      <c r="CN19" s="532" t="str">
        <f t="shared" ref="CN19:CT20" si="11">+IF(AA19="NO OK",0,IF(AA19="OK",1,""))</f>
        <v/>
      </c>
      <c r="CO19" s="532" t="str">
        <f t="shared" si="11"/>
        <v/>
      </c>
      <c r="CP19" s="532" t="str">
        <f t="shared" si="11"/>
        <v/>
      </c>
      <c r="CQ19" s="532" t="str">
        <f t="shared" si="11"/>
        <v/>
      </c>
      <c r="CR19" s="532" t="str">
        <f t="shared" si="11"/>
        <v/>
      </c>
      <c r="CS19" s="532" t="str">
        <f t="shared" si="11"/>
        <v/>
      </c>
      <c r="CT19" s="532" t="str">
        <f t="shared" si="11"/>
        <v/>
      </c>
    </row>
    <row r="20" spans="1:98" ht="30.75" customHeight="1">
      <c r="A20" s="199" t="s">
        <v>283</v>
      </c>
      <c r="B20" s="200" t="s">
        <v>284</v>
      </c>
      <c r="C20" s="201" t="s">
        <v>204</v>
      </c>
      <c r="D20" s="555">
        <v>7</v>
      </c>
      <c r="E20" s="190">
        <f t="shared" si="6"/>
        <v>0</v>
      </c>
      <c r="F20" s="573" t="s">
        <v>396</v>
      </c>
      <c r="G20" s="542" t="str">
        <f>+IF(GLEstran!$H53="Meta Conseguida","OK",IF(GLEstran!$H53="Meta Non Conseguida","NO OK",IF(GLEstran!$H53="Indicador Sen Meta","Non Procede","----")))</f>
        <v>----</v>
      </c>
      <c r="H20" s="542" t="str">
        <f>+IF(GTraduc!$H53="Meta Conseguida","OK",IF(GTraduc!$H53="Meta Non Conseguida","NO OK",IF(GTraduc!$H53="Indicador Sen Meta","Non Procede","----")))</f>
        <v>----</v>
      </c>
      <c r="I20" s="542" t="str">
        <f>+IF(GFiloApli!$H53="Meta Conseguida","OK",IF(GFiloApli!$H53="Meta Non Conseguida","NO OK",IF(GFiloApli!$H53="Indicador Sen Meta","Non Procede","----")))</f>
        <v>----</v>
      </c>
      <c r="J20" s="542" t="str">
        <f>+IF(MTraduMulti!$H53="Meta Conseguida","OK",IF(MTraduMulti!$H53="Meta Non Conseguida","NO OK",IF(MTraduMulti!$H53="Indicador Sen Meta","Non Procede","----")))</f>
        <v>----</v>
      </c>
      <c r="K20" s="542" t="str">
        <f>+IF(MEstIngles!$H53="Meta Conseguida","OK",IF(MEstIngles!$H53="Meta Non Conseguida","NO OK",IF(MEstIngles!$H53="Indicador Sen Meta","Non Procede","----")))</f>
        <v>----</v>
      </c>
      <c r="L20" s="542" t="str">
        <f>+IF(MLinguistica!$H53="Meta Conseguida","OK",IF(MLinguistica!$H53="Meta Non Conseguida","NO OK",IF(MLinguistica!$H53="Indicador Sen Meta","Non Procede","----")))</f>
        <v>----</v>
      </c>
      <c r="M20" s="542" t="str">
        <f>+IF(MComunicInt!$H53="Meta Conseguida","OK",IF(MComunicInt!$H53="Meta Non Conseguida","NO OK",IF(MComunicInt!$H53="Indicador Sen Meta","Non Procede","----")))</f>
        <v>----</v>
      </c>
      <c r="O20" s="210">
        <f t="shared" si="7"/>
        <v>0</v>
      </c>
      <c r="P20" s="108" t="s">
        <v>396</v>
      </c>
      <c r="Q20" s="542" t="str">
        <f>+IF(GLEstran!$L53="Meta Conseguida","OK",IF(GLEstran!$L53="Meta Non Conseguida","NO OK",IF(GLEstran!$L53="Indicador Sen Meta","Non Procede","----")))</f>
        <v>----</v>
      </c>
      <c r="R20" s="542" t="str">
        <f>+IF(GTraduc!$L53="Meta Conseguida","OK",IF(GTraduc!$L53="Meta Non Conseguida","NO OK",IF(GTraduc!$L53="Indicador Sen Meta","Non Procede","----")))</f>
        <v>----</v>
      </c>
      <c r="S20" s="542" t="str">
        <f>+IF(GFiloApli!$L53="Meta Conseguida","OK",IF(GFiloApli!$L53="Meta Non Conseguida","NO OK",IF(GFiloApli!$L53="Indicador Sen Meta","Non Procede","----")))</f>
        <v>----</v>
      </c>
      <c r="T20" s="542" t="str">
        <f>+IF(MTraduMulti!$L53="Meta Conseguida","OK",IF(MTraduMulti!$L53="Meta Non Conseguida","NO OK",IF(MTraduMulti!$L53="Indicador Sen Meta","Non Procede","----")))</f>
        <v>----</v>
      </c>
      <c r="U20" s="542" t="str">
        <f>+IF(MEstIngles!$L53="Meta Conseguida","OK",IF(MEstIngles!$L53="Meta Non Conseguida","NO OK",IF(MEstIngles!$L53="Indicador Sen Meta","Non Procede","----")))</f>
        <v>----</v>
      </c>
      <c r="V20" s="542" t="str">
        <f>+IF(MLinguistica!$L53="Meta Conseguida","OK",IF(MLinguistica!$L53="Meta Non Conseguida","NO OK",IF(MLinguistica!$L53="Indicador Sen Meta","Non Procede","----")))</f>
        <v>----</v>
      </c>
      <c r="W20" s="542" t="str">
        <f>+IF(MComunicInt!$L53="Meta Conseguida","OK",IF(MComunicInt!$L53="Meta Non Conseguida","NO OK",IF(MComunicInt!$L53="Indicador Sen Meta","Non Procede","----")))</f>
        <v>----</v>
      </c>
      <c r="Y20" s="210">
        <f t="shared" si="8"/>
        <v>0</v>
      </c>
      <c r="Z20" s="108" t="s">
        <v>396</v>
      </c>
      <c r="AA20" s="542" t="str">
        <f>+IF(GLEstran!$P53="Meta Conseguida","OK",IF(GLEstran!$P53="Meta Non Conseguida","NO OK",IF(GLEstran!$P53="Indicador Sen Meta","Non Procede","----")))</f>
        <v>----</v>
      </c>
      <c r="AB20" s="542" t="str">
        <f>+IF(GTraduc!$P53="Meta Conseguida","OK",IF(GTraduc!$P53="Meta Non Conseguida","NO OK",IF(GTraduc!$P53="Indicador Sen Meta","Non Procede","----")))</f>
        <v>----</v>
      </c>
      <c r="AC20" s="542" t="str">
        <f>+IF(GFiloApli!$P53="Meta Conseguida","OK",IF(GFiloApli!$P53="Meta Non Conseguida","NO OK",IF(GFiloApli!$P53="Indicador Sen Meta","Non Procede","----")))</f>
        <v>----</v>
      </c>
      <c r="AD20" s="542" t="str">
        <f>+IF(MTraduMulti!$P53="Meta Conseguida","OK",IF(MTraduMulti!$P53="Meta Non Conseguida","NO OK",IF(MTraduMulti!$P53="Indicador Sen Meta","Non Procede","----")))</f>
        <v>----</v>
      </c>
      <c r="AE20" s="542" t="str">
        <f>+IF(MEstIngles!$P53="Meta Conseguida","OK",IF(MEstIngles!$P53="Meta Non Conseguida","NO OK",IF(MEstIngles!$P53="Indicador Sen Meta","Non Procede","----")))</f>
        <v>----</v>
      </c>
      <c r="AF20" s="542" t="str">
        <f>+IF(MLinguistica!$P53="Meta Conseguida","OK",IF(MLinguistica!$P53="Meta Non Conseguida","NO OK",IF(MLinguistica!$P53="Indicador Sen Meta","Non Procede","----")))</f>
        <v>----</v>
      </c>
      <c r="AG20" s="542" t="str">
        <f>+IF(MComunicInt!$P53="Meta Conseguida","OK",IF(MComunicInt!$P53="Meta Non Conseguida","NO OK",IF(MComunicInt!$P53="Indicador Sen Meta","Non Procede","----")))</f>
        <v>----</v>
      </c>
      <c r="BB20" s="532" t="str">
        <f>+IF(G20="NO OK",0,IF(G20="OK",1,""))</f>
        <v/>
      </c>
      <c r="BC20" s="532" t="str">
        <f t="shared" si="9"/>
        <v/>
      </c>
      <c r="BD20" s="532" t="str">
        <f t="shared" si="9"/>
        <v/>
      </c>
      <c r="BE20" s="532" t="str">
        <f t="shared" si="9"/>
        <v/>
      </c>
      <c r="BF20" s="532" t="str">
        <f t="shared" si="9"/>
        <v/>
      </c>
      <c r="BG20" s="532" t="str">
        <f t="shared" si="9"/>
        <v/>
      </c>
      <c r="BH20" s="532" t="str">
        <f t="shared" si="9"/>
        <v/>
      </c>
      <c r="BJ20" s="533"/>
      <c r="BK20" s="533"/>
      <c r="BL20" s="533"/>
      <c r="BM20" s="533"/>
      <c r="BN20" s="533"/>
      <c r="BO20" s="533"/>
      <c r="BP20" s="533"/>
      <c r="BQ20" s="533"/>
      <c r="BR20" s="533"/>
      <c r="BS20" s="533"/>
      <c r="BT20" s="533"/>
      <c r="BU20" s="533"/>
      <c r="BV20" s="533"/>
      <c r="BW20" s="533"/>
      <c r="BX20" s="533"/>
      <c r="BY20" s="533"/>
      <c r="BZ20" s="533"/>
      <c r="CA20" s="533"/>
      <c r="CB20" s="532" t="str">
        <f t="shared" si="10"/>
        <v/>
      </c>
      <c r="CC20" s="532" t="str">
        <f t="shared" si="10"/>
        <v/>
      </c>
      <c r="CD20" s="532" t="str">
        <f t="shared" si="10"/>
        <v/>
      </c>
      <c r="CE20" s="532" t="str">
        <f t="shared" si="10"/>
        <v/>
      </c>
      <c r="CF20" s="532" t="str">
        <f t="shared" si="10"/>
        <v/>
      </c>
      <c r="CG20" s="532" t="str">
        <f t="shared" si="10"/>
        <v/>
      </c>
      <c r="CH20" s="532" t="str">
        <f t="shared" si="10"/>
        <v/>
      </c>
      <c r="CJ20" s="533"/>
      <c r="CK20" s="533"/>
      <c r="CL20" s="533"/>
      <c r="CM20" s="533"/>
      <c r="CN20" s="532" t="str">
        <f t="shared" si="11"/>
        <v/>
      </c>
      <c r="CO20" s="532" t="str">
        <f t="shared" si="11"/>
        <v/>
      </c>
      <c r="CP20" s="532" t="str">
        <f t="shared" si="11"/>
        <v/>
      </c>
      <c r="CQ20" s="532" t="str">
        <f t="shared" si="11"/>
        <v/>
      </c>
      <c r="CR20" s="532" t="str">
        <f t="shared" si="11"/>
        <v/>
      </c>
      <c r="CS20" s="532" t="str">
        <f t="shared" si="11"/>
        <v/>
      </c>
      <c r="CT20" s="532" t="str">
        <f t="shared" si="11"/>
        <v/>
      </c>
    </row>
    <row r="21" spans="1:98" ht="30" customHeight="1">
      <c r="A21" s="199" t="s">
        <v>285</v>
      </c>
      <c r="B21" s="200" t="s">
        <v>286</v>
      </c>
      <c r="C21" s="201" t="s">
        <v>287</v>
      </c>
      <c r="D21" s="555">
        <v>5</v>
      </c>
      <c r="E21" s="190">
        <f t="shared" si="6"/>
        <v>0</v>
      </c>
      <c r="F21" s="573" t="s">
        <v>396</v>
      </c>
      <c r="G21" s="542" t="str">
        <f>+IFERROR(IF(GLEstran!$H54="Meta Totalmente Alcanzada","OK",IF(GLEstran!$H54="Meta Parcialmente Alcanzada","PARCIAL", IF(GLEstran!$H54="Ningunha Meta Alcanzada", "NO OK", IF(GLEstran!$H54="Indicador Sen Meta", "Non Procede","----")))),"----")</f>
        <v>----</v>
      </c>
      <c r="H21" s="542" t="str">
        <f>+IFERROR(IF(GTraduc!$H54="Meta Totalmente Alcanzada","OK",IF(GTraduc!$H54="Meta Parcialmente Alcanzada","PARCIAL", IF(GTraduc!$H54="Ningunha Meta Alcanzada", "NO OK", IF(GTraduc!$H54="Indicador Sen Meta", "Non Procede","----")))),"----")</f>
        <v>----</v>
      </c>
      <c r="I21" s="542" t="str">
        <f>+IFERROR(IF(GFiloApli!$H54="Meta Totalmente Alcanzada","OK",IF(GFiloApli!$H54="Meta Parcialmente Alcanzada","PARCIAL", IF(GFiloApli!$H54="Ningunha Meta Alcanzada", "NO OK", IF(GFiloApli!$H54="Indicador Sen Meta", "Non Procede","----")))),"----")</f>
        <v>----</v>
      </c>
      <c r="J21" s="542" t="str">
        <f>+IFERROR(IF(MTraduMulti!$H54="Meta Totalmente Alcanzada","OK",IF(MTraduMulti!$H54="Meta Parcialmente Alcanzada","PARCIAL", IF(MTraduMulti!$H54="Ningunha Meta Alcanzada", "NO OK", IF(MTraduMulti!$H54="Indicador Sen Meta", "Non Procede","----")))),"----")</f>
        <v>----</v>
      </c>
      <c r="K21" s="542" t="str">
        <f>+IFERROR(IF(MEstIngles!$H54="Meta Totalmente Alcanzada","OK",IF(MEstIngles!$H54="Meta Parcialmente Alcanzada","PARCIAL", IF(MEstIngles!$H54="Ningunha Meta Alcanzada", "NO OK", IF(MEstIngles!$H54="Indicador Sen Meta", "Non Procede","----")))),"----")</f>
        <v>----</v>
      </c>
      <c r="L21" s="542" t="str">
        <f>+IFERROR(IF(MLinguistica!$H54="Meta Totalmente Alcanzada","OK",IF(MLinguistica!$H54="Meta Parcialmente Alcanzada","PARCIAL", IF(MLinguistica!$H54="Ningunha Meta Alcanzada", "NO OK", IF(MLinguistica!$H54="Indicador Sen Meta", "Non Procede","----")))),"----")</f>
        <v>----</v>
      </c>
      <c r="M21" s="542" t="str">
        <f>+IFERROR(IF(MComunicInt!$H54="Meta Totalmente Alcanzada","OK",IF(MComunicInt!$H54="Meta Parcialmente Alcanzada","PARCIAL", IF(MComunicInt!$H54="Ningunha Meta Alcanzada", "NO OK", IF(MComunicInt!$H54="Indicador Sen Meta", "Non Procede","----")))),"----")</f>
        <v>----</v>
      </c>
      <c r="O21" s="210">
        <f t="shared" si="7"/>
        <v>0</v>
      </c>
      <c r="P21" s="108" t="s">
        <v>396</v>
      </c>
      <c r="Q21" s="542" t="str">
        <f>+IFERROR(IF(GLEstran!$L54="Meta Totalmente Alcanzada","OK",IF(GLEstran!$L54="Meta Parcialmente Alcanzada","PARCIAL", IF(GLEstran!$L54="Ningunha Meta Alcanzada", "NO OK", IF(GLEstran!$L54="Indicador Sen Meta", "Non Procede","----")))),"----")</f>
        <v>----</v>
      </c>
      <c r="R21" s="542" t="str">
        <f>+IFERROR(IF(GTraduc!$L54="Meta Totalmente Alcanzada","OK",IF(GTraduc!$L54="Meta Parcialmente Alcanzada","PARCIAL", IF(GTraduc!$L54="Ningunha Meta Alcanzada", "NO OK", IF(GTraduc!$L54="Indicador Sen Meta", "Non Procede","----")))),"----")</f>
        <v>----</v>
      </c>
      <c r="S21" s="542" t="str">
        <f>+IFERROR(IF(GFiloApli!$L54="Meta Totalmente Alcanzada","OK",IF(GFiloApli!$L54="Meta Parcialmente Alcanzada","PARCIAL", IF(GFiloApli!$L54="Ningunha Meta Alcanzada", "NO OK", IF(GFiloApli!$L54="Indicador Sen Meta", "Non Procede","----")))),"----")</f>
        <v>----</v>
      </c>
      <c r="T21" s="542" t="str">
        <f>+IFERROR(IF(MTraduMulti!$L54="Meta Totalmente Alcanzada","OK",IF(MTraduMulti!$L54="Meta Parcialmente Alcanzada","PARCIAL", IF(MTraduMulti!$L54="Ningunha Meta Alcanzada", "NO OK", IF(MTraduMulti!$L54="Indicador Sen Meta", "Non Procede","----")))),"----")</f>
        <v>----</v>
      </c>
      <c r="U21" s="542" t="str">
        <f>+IFERROR(IF(MEstIngles!$L54="Meta Totalmente Alcanzada","OK",IF(MEstIngles!$L54="Meta Parcialmente Alcanzada","PARCIAL", IF(MEstIngles!$L54="Ningunha Meta Alcanzada", "NO OK", IF(MEstIngles!$L54="Indicador Sen Meta", "Non Procede","----")))),"----")</f>
        <v>----</v>
      </c>
      <c r="V21" s="542" t="str">
        <f>+IFERROR(IF(MLinguistica!$L54="Meta Totalmente Alcanzada","OK",IF(MLinguistica!$L54="Meta Parcialmente Alcanzada","PARCIAL", IF(MLinguistica!$L54="Ningunha Meta Alcanzada", "NO OK", IF(MLinguistica!$L54="Indicador Sen Meta", "Non Procede","----")))),"----")</f>
        <v>----</v>
      </c>
      <c r="W21" s="542" t="str">
        <f>+IFERROR(IF(MComunicInt!$L54="Meta Totalmente Alcanzada","OK",IF(MComunicInt!$L54="Meta Parcialmente Alcanzada","PARCIAL", IF(MComunicInt!$L54="Ningunha Meta Alcanzada", "NO OK", IF(MComunicInt!$L54="Indicador Sen Meta", "Non Procede","----")))),"----")</f>
        <v>----</v>
      </c>
      <c r="Y21" s="210">
        <f t="shared" si="8"/>
        <v>0</v>
      </c>
      <c r="Z21" s="108" t="s">
        <v>396</v>
      </c>
      <c r="AA21" s="542" t="str">
        <f>+IFERROR(IF(GLEstran!$P54="Meta Totalmente Alcanzada","OK",IF(GLEstran!$P54="Meta Parcialmente Alcanzada","PARCIAL", IF(GLEstran!$P54="Ningunha Meta Alcanzada", "NO OK", IF(GLEstran!$P54="Indicador Sen Meta", "Non Procede","----")))),"----")</f>
        <v>----</v>
      </c>
      <c r="AB21" s="542" t="str">
        <f>+IFERROR(IF(GTraduc!$P54="Meta Totalmente Alcanzada","OK",IF(GTraduc!$P54="Meta Parcialmente Alcanzada","PARCIAL", IF(GTraduc!$P54="Ningunha Meta Alcanzada", "NO OK", IF(GTraduc!$P54="Indicador Sen Meta", "Non Procede","----")))),"----")</f>
        <v>----</v>
      </c>
      <c r="AC21" s="542" t="str">
        <f>+IFERROR(IF(GFiloApli!$P54="Meta Totalmente Alcanzada","OK",IF(GFiloApli!$P54="Meta Parcialmente Alcanzada","PARCIAL", IF(GFiloApli!$P54="Ningunha Meta Alcanzada", "NO OK", IF(GFiloApli!$P54="Indicador Sen Meta", "Non Procede","----")))),"----")</f>
        <v>----</v>
      </c>
      <c r="AD21" s="542" t="str">
        <f>+IFERROR(IF(MTraduMulti!$P54="Meta Totalmente Alcanzada","OK",IF(MTraduMulti!$P54="Meta Parcialmente Alcanzada","PARCIAL", IF(MTraduMulti!$P54="Ningunha Meta Alcanzada", "NO OK", IF(MTraduMulti!$P54="Indicador Sen Meta", "Non Procede","----")))),"----")</f>
        <v>----</v>
      </c>
      <c r="AE21" s="542" t="str">
        <f>+IFERROR(IF(MEstIngles!$P54="Meta Totalmente Alcanzada","OK",IF(MEstIngles!$P54="Meta Parcialmente Alcanzada","PARCIAL", IF(MEstIngles!$P54="Ningunha Meta Alcanzada", "NO OK", IF(MEstIngles!$P54="Indicador Sen Meta", "Non Procede","----")))),"----")</f>
        <v>----</v>
      </c>
      <c r="AF21" s="542" t="str">
        <f>+IFERROR(IF(MLinguistica!$P54="Meta Totalmente Alcanzada","OK",IF(MLinguistica!$P54="Meta Parcialmente Alcanzada","PARCIAL", IF(MLinguistica!$P54="Ningunha Meta Alcanzada", "NO OK", IF(MLinguistica!$P54="Indicador Sen Meta", "Non Procede","----")))),"----")</f>
        <v>----</v>
      </c>
      <c r="AG21" s="542" t="str">
        <f>+IFERROR(IF(MComunicInt!$P54="Meta Totalmente Alcanzada","OK",IF(MComunicInt!$P54="Meta Parcialmente Alcanzada","PARCIAL", IF(MComunicInt!$P54="Ningunha Meta Alcanzada", "NO OK", IF(MComunicInt!$P54="Indicador Sen Meta", "Non Procede","----")))),"----")</f>
        <v>----</v>
      </c>
      <c r="BB21" s="534">
        <f>+IFERROR(IF(GLEstran!$H54="Indicador Sen Meta","",GLEstran!$G54/GLEstran!$F54),0)</f>
        <v>0</v>
      </c>
      <c r="BC21" s="534">
        <f>+IFERROR(IF(GTraduc!$H54="Indicador Sen Meta","",GTraduc!$G54/GTraduc!$F54),0)</f>
        <v>0</v>
      </c>
      <c r="BD21" s="534">
        <f>+IFERROR(IF(GFiloApli!$H54="Indicador Sen Meta","",GFiloApli!$G54/GFiloApli!$F54),0)</f>
        <v>0</v>
      </c>
      <c r="BE21" s="534">
        <f>+IFERROR(IF(MTraduMulti!$H54="Indicador Sen Meta","",MTraduMulti!$G54/MTraduMulti!$F54),0)</f>
        <v>0</v>
      </c>
      <c r="BF21" s="534">
        <f>+IFERROR(IF(MEstIngles!$H54="Indicador Sen Meta","",MEstIngles!$G54/MEstIngles!$F54),0)</f>
        <v>0</v>
      </c>
      <c r="BG21" s="534">
        <f>+IFERROR(IF(MLinguistica!$H54="Indicador Sen Meta","",MLinguistica!$G54/MLinguistica!$F54),0)</f>
        <v>0</v>
      </c>
      <c r="BH21" s="534">
        <f>+IFERROR(IF(MComunicInt!$H54="Indicador Sen Meta","",MComunicInt!$G54/MComunicInt!$F54),0)</f>
        <v>0</v>
      </c>
      <c r="BJ21" s="533"/>
      <c r="BK21" s="533"/>
      <c r="BL21" s="533"/>
      <c r="BM21" s="533"/>
      <c r="BN21" s="533"/>
      <c r="BO21" s="533"/>
      <c r="BP21" s="533"/>
      <c r="BQ21" s="533"/>
      <c r="BR21" s="533"/>
      <c r="BS21" s="533"/>
      <c r="BT21" s="533"/>
      <c r="BU21" s="533"/>
      <c r="BV21" s="533"/>
      <c r="BW21" s="533"/>
      <c r="BX21" s="533"/>
      <c r="BY21" s="533"/>
      <c r="BZ21" s="533"/>
      <c r="CA21" s="533"/>
      <c r="CB21" s="534">
        <f>+IFERROR(IF(GLEstran!$L54="Indicador Sen Meta","",GLEstran!$K54/GLEstran!$J54),0)</f>
        <v>0</v>
      </c>
      <c r="CC21" s="534">
        <f>+IFERROR(IF(GTraduc!$L54="Indicador Sen Meta","",GTraduc!$K54/GTraduc!$J54),0)</f>
        <v>0</v>
      </c>
      <c r="CD21" s="534">
        <f>+IFERROR(IF(GFiloApli!$L54="Indicador Sen Meta","",GFiloApli!$K54/GFiloApli!$J54),0)</f>
        <v>0</v>
      </c>
      <c r="CE21" s="534">
        <f>+IFERROR(IF(MTraduMulti!$L54="Indicador Sen Meta","",MTraduMulti!$K54/MTraduMulti!$J54),0)</f>
        <v>0</v>
      </c>
      <c r="CF21" s="534">
        <f>+IFERROR(IF(MEstIngles!$L54="Indicador Sen Meta","",MEstIngles!$K54/MEstIngles!$J54),0)</f>
        <v>0</v>
      </c>
      <c r="CG21" s="534">
        <f>+IFERROR(IF(MLinguistica!$L54="Indicador Sen Meta","",MLinguistica!$K54/MLinguistica!$J54),0)</f>
        <v>0</v>
      </c>
      <c r="CH21" s="534">
        <f>+IFERROR(IF(MComunicInt!$L54="Indicador Sen Meta","",MComunicInt!$K54/MComunicInt!$J54),0)</f>
        <v>0</v>
      </c>
      <c r="CJ21" s="533"/>
      <c r="CK21" s="533"/>
      <c r="CL21" s="533"/>
      <c r="CM21" s="533"/>
      <c r="CN21" s="534">
        <f>+IFERROR(IF(GLEstran!$P54="Indicador Sen Meta","",GLEstran!$O54/GLEstran!$N54),0)</f>
        <v>0</v>
      </c>
      <c r="CO21" s="534">
        <f>+IFERROR(IF(GTraduc!$P54="Indicador Sen Meta","",GTraduc!$O54/GTraduc!$N54),0)</f>
        <v>0</v>
      </c>
      <c r="CP21" s="534">
        <f>+IFERROR(IF(GFiloApli!$P54="Indicador Sen Meta","",GFiloApli!$O54/GFiloApli!$N54),0)</f>
        <v>0</v>
      </c>
      <c r="CQ21" s="534">
        <f>+IFERROR(IF(MTraduMulti!$P54="Indicador Sen Meta","",MTraduMulti!$O54/MTraduMulti!$N54),0)</f>
        <v>0</v>
      </c>
      <c r="CR21" s="534">
        <f>+IFERROR(IF(MEstIngles!$P54="Indicador Sen Meta","",MEstIngles!$O54/MEstIngles!$N54),0)</f>
        <v>0</v>
      </c>
      <c r="CS21" s="534">
        <f>+IFERROR(IF(MLinguistica!$P54="Indicador Sen Meta","",MLinguistica!$O54/MLinguistica!$N54),0)</f>
        <v>0</v>
      </c>
      <c r="CT21" s="534">
        <f>+IFERROR(IF(MComunicInt!$P54="Indicador Sen Meta","",MComunicInt!$O54/MComunicInt!$N54),0)</f>
        <v>0</v>
      </c>
    </row>
    <row r="22" spans="1:98" ht="30" customHeight="1">
      <c r="A22" s="199" t="s">
        <v>301</v>
      </c>
      <c r="B22" s="200" t="s">
        <v>302</v>
      </c>
      <c r="C22" s="201" t="s">
        <v>76</v>
      </c>
      <c r="D22" s="555">
        <v>5</v>
      </c>
      <c r="E22" s="190">
        <f t="shared" si="6"/>
        <v>0</v>
      </c>
      <c r="F22" s="573" t="s">
        <v>396</v>
      </c>
      <c r="G22" s="542" t="str">
        <f>+IFERROR(IF(GLEstran!$H59="Meta Totalmente Alcanzada","OK",IF(GLEstran!$H59="Meta Parcialmente Alcanzada","PARCIAL", IF(GLEstran!$H59="Ningunha Meta Alcanzada", "NO OK", IF(GLEstran!$H59="Indicador Sen Meta", "Non Procede","----")))),"----")</f>
        <v>----</v>
      </c>
      <c r="H22" s="542" t="str">
        <f>+IFERROR(IF(GTraduc!$H59="Meta Totalmente Alcanzada","OK",IF(GTraduc!$H59="Meta Parcialmente Alcanzada","PARCIAL", IF(GTraduc!$H59="Ningunha Meta Alcanzada", "NO OK", IF(GTraduc!$H59="Indicador Sen Meta", "Non Procede","----")))),"----")</f>
        <v>----</v>
      </c>
      <c r="I22" s="542" t="str">
        <f>+IFERROR(IF(GFiloApli!$H59="Meta Totalmente Alcanzada","OK",IF(GFiloApli!$H59="Meta Parcialmente Alcanzada","PARCIAL", IF(GFiloApli!$H59="Ningunha Meta Alcanzada", "NO OK", IF(GFiloApli!$H59="Indicador Sen Meta", "Non Procede","----")))),"----")</f>
        <v>----</v>
      </c>
      <c r="J22" s="542" t="str">
        <f>+IFERROR(IF(MTraduMulti!$H59="Meta Totalmente Alcanzada","OK",IF(MTraduMulti!$H59="Meta Parcialmente Alcanzada","PARCIAL", IF(MTraduMulti!$H59="Ningunha Meta Alcanzada", "NO OK", IF(MTraduMulti!$H59="Indicador Sen Meta", "Non Procede","----")))),"----")</f>
        <v>----</v>
      </c>
      <c r="K22" s="542" t="str">
        <f>+IFERROR(IF(MEstIngles!$H59="Meta Totalmente Alcanzada","OK",IF(MEstIngles!$H59="Meta Parcialmente Alcanzada","PARCIAL", IF(MEstIngles!$H59="Ningunha Meta Alcanzada", "NO OK", IF(MEstIngles!$H59="Indicador Sen Meta", "Non Procede","----")))),"----")</f>
        <v>----</v>
      </c>
      <c r="L22" s="542" t="str">
        <f>+IFERROR(IF(MLinguistica!$H59="Meta Totalmente Alcanzada","OK",IF(MLinguistica!$H59="Meta Parcialmente Alcanzada","PARCIAL", IF(MLinguistica!$H59="Ningunha Meta Alcanzada", "NO OK", IF(MLinguistica!$H59="Indicador Sen Meta", "Non Procede","----")))),"----")</f>
        <v>----</v>
      </c>
      <c r="M22" s="542" t="str">
        <f>+IFERROR(IF(MComunicInt!$H59="Meta Totalmente Alcanzada","OK",IF(MComunicInt!$H59="Meta Parcialmente Alcanzada","PARCIAL", IF(MComunicInt!$H59="Ningunha Meta Alcanzada", "NO OK", IF(MComunicInt!$H59="Indicador Sen Meta", "Non Procede","----")))),"----")</f>
        <v>----</v>
      </c>
      <c r="O22" s="210">
        <f t="shared" si="7"/>
        <v>0</v>
      </c>
      <c r="P22" s="108" t="s">
        <v>396</v>
      </c>
      <c r="Q22" s="542" t="str">
        <f>+IFERROR(IF(GLEstran!$L59="Meta Totalmente Alcanzada","OK",IF(GLEstran!$L59="Meta Parcialmente Alcanzada","PARCIAL", IF(GLEstran!$L59="Ningunha Meta Alcanzada", "NO OK", IF(GLEstran!$L59="Indicador Sen Meta", "Non Procede","----")))),"----")</f>
        <v>----</v>
      </c>
      <c r="R22" s="542" t="str">
        <f>+IFERROR(IF(GTraduc!$L59="Meta Totalmente Alcanzada","OK",IF(GTraduc!$L59="Meta Parcialmente Alcanzada","PARCIAL", IF(GTraduc!$L59="Ningunha Meta Alcanzada", "NO OK", IF(GTraduc!$L59="Indicador Sen Meta", "Non Procede","----")))),"----")</f>
        <v>----</v>
      </c>
      <c r="S22" s="542" t="str">
        <f>+IFERROR(IF(GFiloApli!$L59="Meta Totalmente Alcanzada","OK",IF(GFiloApli!$L59="Meta Parcialmente Alcanzada","PARCIAL", IF(GFiloApli!$L59="Ningunha Meta Alcanzada", "NO OK", IF(GFiloApli!$L59="Indicador Sen Meta", "Non Procede","----")))),"----")</f>
        <v>----</v>
      </c>
      <c r="T22" s="542" t="str">
        <f>+IFERROR(IF(MTraduMulti!$L59="Meta Totalmente Alcanzada","OK",IF(MTraduMulti!$L59="Meta Parcialmente Alcanzada","PARCIAL", IF(MTraduMulti!$L59="Ningunha Meta Alcanzada", "NO OK", IF(MTraduMulti!$L59="Indicador Sen Meta", "Non Procede","----")))),"----")</f>
        <v>----</v>
      </c>
      <c r="U22" s="542" t="str">
        <f>+IFERROR(IF(MEstIngles!$L59="Meta Totalmente Alcanzada","OK",IF(MEstIngles!$L59="Meta Parcialmente Alcanzada","PARCIAL", IF(MEstIngles!$L59="Ningunha Meta Alcanzada", "NO OK", IF(MEstIngles!$L59="Indicador Sen Meta", "Non Procede","----")))),"----")</f>
        <v>----</v>
      </c>
      <c r="V22" s="542" t="str">
        <f>+IFERROR(IF(MLinguistica!$L59="Meta Totalmente Alcanzada","OK",IF(MLinguistica!$L59="Meta Parcialmente Alcanzada","PARCIAL", IF(MLinguistica!$L59="Ningunha Meta Alcanzada", "NO OK", IF(MLinguistica!$L59="Indicador Sen Meta", "Non Procede","----")))),"----")</f>
        <v>----</v>
      </c>
      <c r="W22" s="542" t="str">
        <f>+IFERROR(IF(MComunicInt!$L59="Meta Totalmente Alcanzada","OK",IF(MComunicInt!$L59="Meta Parcialmente Alcanzada","PARCIAL", IF(MComunicInt!$L59="Ningunha Meta Alcanzada", "NO OK", IF(MComunicInt!$L59="Indicador Sen Meta", "Non Procede","----")))),"----")</f>
        <v>----</v>
      </c>
      <c r="Y22" s="210">
        <f t="shared" si="8"/>
        <v>0</v>
      </c>
      <c r="Z22" s="108" t="s">
        <v>396</v>
      </c>
      <c r="AA22" s="542" t="str">
        <f>+IFERROR(IF(GLEstran!$P59="Meta Totalmente Alcanzada","OK",IF(GLEstran!$P59="Meta Parcialmente Alcanzada","PARCIAL", IF(GLEstran!$P59="Ningunha Meta Alcanzada", "NO OK", IF(GLEstran!$P59="Indicador Sen Meta", "Non Procede","----")))),"----")</f>
        <v>----</v>
      </c>
      <c r="AB22" s="542" t="str">
        <f>+IFERROR(IF(GTraduc!$P59="Meta Totalmente Alcanzada","OK",IF(GTraduc!$P59="Meta Parcialmente Alcanzada","PARCIAL", IF(GTraduc!$P59="Ningunha Meta Alcanzada", "NO OK", IF(GTraduc!$P59="Indicador Sen Meta", "Non Procede","----")))),"----")</f>
        <v>----</v>
      </c>
      <c r="AC22" s="542" t="str">
        <f>+IFERROR(IF(GFiloApli!$P59="Meta Totalmente Alcanzada","OK",IF(GFiloApli!$P59="Meta Parcialmente Alcanzada","PARCIAL", IF(GFiloApli!$P59="Ningunha Meta Alcanzada", "NO OK", IF(GFiloApli!$P59="Indicador Sen Meta", "Non Procede","----")))),"----")</f>
        <v>----</v>
      </c>
      <c r="AD22" s="542" t="str">
        <f>+IFERROR(IF(MTraduMulti!$P59="Meta Totalmente Alcanzada","OK",IF(MTraduMulti!$P59="Meta Parcialmente Alcanzada","PARCIAL", IF(MTraduMulti!$P59="Ningunha Meta Alcanzada", "NO OK", IF(MTraduMulti!$P59="Indicador Sen Meta", "Non Procede","----")))),"----")</f>
        <v>----</v>
      </c>
      <c r="AE22" s="542" t="str">
        <f>+IFERROR(IF(MEstIngles!$P59="Meta Totalmente Alcanzada","OK",IF(MEstIngles!$P59="Meta Parcialmente Alcanzada","PARCIAL", IF(MEstIngles!$P59="Ningunha Meta Alcanzada", "NO OK", IF(MEstIngles!$P59="Indicador Sen Meta", "Non Procede","----")))),"----")</f>
        <v>----</v>
      </c>
      <c r="AF22" s="542" t="str">
        <f>+IFERROR(IF(MLinguistica!$P59="Meta Totalmente Alcanzada","OK",IF(MLinguistica!$P59="Meta Parcialmente Alcanzada","PARCIAL", IF(MLinguistica!$P59="Ningunha Meta Alcanzada", "NO OK", IF(MLinguistica!$P59="Indicador Sen Meta", "Non Procede","----")))),"----")</f>
        <v>----</v>
      </c>
      <c r="AG22" s="542" t="str">
        <f>+IFERROR(IF(MComunicInt!$P59="Meta Totalmente Alcanzada","OK",IF(MComunicInt!$P59="Meta Parcialmente Alcanzada","PARCIAL", IF(MComunicInt!$P59="Ningunha Meta Alcanzada", "NO OK", IF(MComunicInt!$P59="Indicador Sen Meta", "Non Procede","----")))),"----")</f>
        <v>----</v>
      </c>
      <c r="BB22" s="534">
        <f>+IFERROR(IF(GLEstran!$H59="Indicador Sen Meta","",GLEstran!$G59/GLEstran!$F59),0)</f>
        <v>0</v>
      </c>
      <c r="BC22" s="534">
        <f>+IFERROR(IF(GTraduc!$H59="Indicador Sen Meta","",GTraduc!$G59/GTraduc!$F59),0)</f>
        <v>0</v>
      </c>
      <c r="BD22" s="534">
        <f>+IFERROR(IF(GFiloApli!$H59="Indicador Sen Meta","",GFiloApli!$G59/GFiloApli!$F59),0)</f>
        <v>0</v>
      </c>
      <c r="BE22" s="534">
        <f>+IFERROR(IF(MTraduMulti!$H59="Indicador Sen Meta","",MTraduMulti!$G59/MTraduMulti!$F59),0)</f>
        <v>0</v>
      </c>
      <c r="BF22" s="534">
        <f>+IFERROR(IF(MEstIngles!$H59="Indicador Sen Meta","",MEstIngles!$G59/MEstIngles!$F59),0)</f>
        <v>0</v>
      </c>
      <c r="BG22" s="534">
        <f>+IFERROR(IF(MLinguistica!$H59="Indicador Sen Meta","",MLinguistica!$G59/MLinguistica!$F59),0)</f>
        <v>0</v>
      </c>
      <c r="BH22" s="534">
        <f>+IFERROR(IF(MComunicInt!$H59="Indicador Sen Meta","",MComunicInt!$G59/MComunicInt!$F59),0)</f>
        <v>0</v>
      </c>
      <c r="BJ22" s="533"/>
      <c r="BK22" s="533"/>
      <c r="BL22" s="533"/>
      <c r="BM22" s="533"/>
      <c r="BN22" s="533"/>
      <c r="BO22" s="533"/>
      <c r="BP22" s="533"/>
      <c r="BQ22" s="533"/>
      <c r="BR22" s="533"/>
      <c r="BS22" s="533"/>
      <c r="BT22" s="533"/>
      <c r="BU22" s="533"/>
      <c r="BV22" s="533"/>
      <c r="BW22" s="533"/>
      <c r="BX22" s="533"/>
      <c r="BY22" s="533"/>
      <c r="BZ22" s="533"/>
      <c r="CA22" s="533"/>
      <c r="CB22" s="534">
        <f>+IFERROR(IF(GLEstran!$L59="Indicador Sen Meta","",GLEstran!$K59/GLEstran!$J59),0)</f>
        <v>0</v>
      </c>
      <c r="CC22" s="534">
        <f>+IFERROR(IF(GTraduc!$L59="Indicador Sen Meta","",GTraduc!$K59/GTraduc!$J59),0)</f>
        <v>0</v>
      </c>
      <c r="CD22" s="534">
        <f>+IFERROR(IF(GFiloApli!$L59="Indicador Sen Meta","",GFiloApli!$K59/GFiloApli!$J59),0)</f>
        <v>0</v>
      </c>
      <c r="CE22" s="534">
        <f>+IFERROR(IF(MTraduMulti!$L59="Indicador Sen Meta","",MTraduMulti!$K59/MTraduMulti!$J59),0)</f>
        <v>0</v>
      </c>
      <c r="CF22" s="534">
        <f>+IFERROR(IF(MEstIngles!$L59="Indicador Sen Meta","",MEstIngles!$K59/MEstIngles!$J59),0)</f>
        <v>0</v>
      </c>
      <c r="CG22" s="534">
        <f>+IFERROR(IF(MLinguistica!$L59="Indicador Sen Meta","",MLinguistica!$K59/MLinguistica!$J59),0)</f>
        <v>0</v>
      </c>
      <c r="CH22" s="534">
        <f>+IFERROR(IF(MComunicInt!$L59="Indicador Sen Meta","",MComunicInt!$K59/MComunicInt!$J59),0)</f>
        <v>0</v>
      </c>
      <c r="CJ22" s="533"/>
      <c r="CK22" s="533"/>
      <c r="CL22" s="533"/>
      <c r="CM22" s="533"/>
      <c r="CN22" s="534">
        <f>+IFERROR(IF(GLEstran!$P59="Indicador Sen Meta","",GLEstran!$O59/GLEstran!$N59),0)</f>
        <v>0</v>
      </c>
      <c r="CO22" s="534">
        <f>+IFERROR(IF(GTraduc!$P59="Indicador Sen Meta","",GTraduc!$O59/GTraduc!$N59),0)</f>
        <v>0</v>
      </c>
      <c r="CP22" s="534">
        <f>+IFERROR(IF(GFiloApli!$P59="Indicador Sen Meta","",GFiloApli!$O59/GFiloApli!$N59),0)</f>
        <v>0</v>
      </c>
      <c r="CQ22" s="534">
        <f>+IFERROR(IF(MTraduMulti!$P59="Indicador Sen Meta","",MTraduMulti!$O59/MTraduMulti!$N59),0)</f>
        <v>0</v>
      </c>
      <c r="CR22" s="534">
        <f>+IFERROR(IF(MEstIngles!$P59="Indicador Sen Meta","",MEstIngles!$O59/MEstIngles!$N59),0)</f>
        <v>0</v>
      </c>
      <c r="CS22" s="534">
        <f>+IFERROR(IF(MLinguistica!$P59="Indicador Sen Meta","",MLinguistica!$O59/MLinguistica!$N59),0)</f>
        <v>0</v>
      </c>
      <c r="CT22" s="534">
        <f>+IFERROR(IF(MComunicInt!$P59="Indicador Sen Meta","",MComunicInt!$O59/MComunicInt!$N59),0)</f>
        <v>0</v>
      </c>
    </row>
    <row r="23" spans="1:98" ht="30" customHeight="1">
      <c r="A23" s="199" t="s">
        <v>316</v>
      </c>
      <c r="B23" s="200" t="s">
        <v>317</v>
      </c>
      <c r="C23" s="201" t="s">
        <v>318</v>
      </c>
      <c r="D23" s="555">
        <v>5</v>
      </c>
      <c r="E23" s="190">
        <f t="shared" si="6"/>
        <v>0</v>
      </c>
      <c r="F23" s="573" t="s">
        <v>396</v>
      </c>
      <c r="G23" s="542" t="str">
        <f>+IF(GLEstran!$H64="Meta Conseguida","OK",IF(GLEstran!$H64="Meta Non Conseguida","NO OK",IF(GLEstran!$H64="Indicador Sen Meta","Non Procede","----")))</f>
        <v>----</v>
      </c>
      <c r="H23" s="542" t="str">
        <f>+IF(GTraduc!$H64="Meta Conseguida","OK",IF(GTraduc!$H64="Meta Non Conseguida","NO OK",IF(GTraduc!$H64="Indicador Sen Meta","Non Procede","----")))</f>
        <v>----</v>
      </c>
      <c r="I23" s="542" t="str">
        <f>+IF(GFiloApli!$H64="Meta Conseguida","OK",IF(GFiloApli!$H64="Meta Non Conseguida","NO OK",IF(GFiloApli!$H64="Indicador Sen Meta","Non Procede","----")))</f>
        <v>----</v>
      </c>
      <c r="J23" s="542" t="str">
        <f>+IF(MTraduMulti!$H64="Meta Conseguida","OK",IF(MTraduMulti!$H64="Meta Non Conseguida","NO OK",IF(MTraduMulti!$H64="Indicador Sen Meta","Non Procede","----")))</f>
        <v>----</v>
      </c>
      <c r="K23" s="542" t="str">
        <f>+IF(MEstIngles!$H64="Meta Conseguida","OK",IF(MEstIngles!$H64="Meta Non Conseguida","NO OK",IF(MEstIngles!$H64="Indicador Sen Meta","Non Procede","----")))</f>
        <v>----</v>
      </c>
      <c r="L23" s="542" t="str">
        <f>+IF(MLinguistica!$H64="Meta Conseguida","OK",IF(MLinguistica!$H64="Meta Non Conseguida","NO OK",IF(MLinguistica!$H64="Indicador Sen Meta","Non Procede","----")))</f>
        <v>----</v>
      </c>
      <c r="M23" s="542" t="str">
        <f>+IF(MComunicInt!$H64="Meta Conseguida","OK",IF(MComunicInt!$H64="Meta Non Conseguida","NO OK",IF(MComunicInt!$H64="Indicador Sen Meta","Non Procede","----")))</f>
        <v>----</v>
      </c>
      <c r="O23" s="210">
        <f t="shared" si="7"/>
        <v>0</v>
      </c>
      <c r="P23" s="108" t="s">
        <v>396</v>
      </c>
      <c r="Q23" s="542" t="str">
        <f>+IF(GLEstran!$L64="Meta Conseguida","OK",IF(GLEstran!$L64="Meta Non Conseguida","NO OK",IF(GLEstran!$L64="Indicador Sen Meta","Non Procede","----")))</f>
        <v>----</v>
      </c>
      <c r="R23" s="542" t="str">
        <f>+IF(GTraduc!$L64="Meta Conseguida","OK",IF(GTraduc!$L64="Meta Non Conseguida","NO OK",IF(GTraduc!$L64="Indicador Sen Meta","Non Procede","----")))</f>
        <v>----</v>
      </c>
      <c r="S23" s="542" t="str">
        <f>+IF(GFiloApli!$L64="Meta Conseguida","OK",IF(GFiloApli!$L64="Meta Non Conseguida","NO OK",IF(GFiloApli!$L64="Indicador Sen Meta","Non Procede","----")))</f>
        <v>----</v>
      </c>
      <c r="T23" s="542" t="str">
        <f>+IF(MTraduMulti!$L64="Meta Conseguida","OK",IF(MTraduMulti!$L64="Meta Non Conseguida","NO OK",IF(MTraduMulti!$L64="Indicador Sen Meta","Non Procede","----")))</f>
        <v>----</v>
      </c>
      <c r="U23" s="542" t="str">
        <f>+IF(MEstIngles!$L64="Meta Conseguida","OK",IF(MEstIngles!$L64="Meta Non Conseguida","NO OK",IF(MEstIngles!$L64="Indicador Sen Meta","Non Procede","----")))</f>
        <v>----</v>
      </c>
      <c r="V23" s="542" t="str">
        <f>+IF(MLinguistica!$L64="Meta Conseguida","OK",IF(MLinguistica!$L64="Meta Non Conseguida","NO OK",IF(MLinguistica!$L64="Indicador Sen Meta","Non Procede","----")))</f>
        <v>----</v>
      </c>
      <c r="W23" s="542" t="str">
        <f>+IF(MComunicInt!$L64="Meta Conseguida","OK",IF(MComunicInt!$L64="Meta Non Conseguida","NO OK",IF(MComunicInt!$L64="Indicador Sen Meta","Non Procede","----")))</f>
        <v>----</v>
      </c>
      <c r="Y23" s="210">
        <f t="shared" si="8"/>
        <v>0</v>
      </c>
      <c r="Z23" s="108" t="s">
        <v>396</v>
      </c>
      <c r="AA23" s="542" t="str">
        <f>+IF(GLEstran!$P64="Meta Conseguida","OK",IF(GLEstran!$P64="Meta Non Conseguida","NO OK",IF(GLEstran!$P64="Indicador Sen Meta","Non Procede","----")))</f>
        <v>----</v>
      </c>
      <c r="AB23" s="542" t="str">
        <f>+IF(GTraduc!$P64="Meta Conseguida","OK",IF(GTraduc!$P64="Meta Non Conseguida","NO OK",IF(GTraduc!$P64="Indicador Sen Meta","Non Procede","----")))</f>
        <v>----</v>
      </c>
      <c r="AC23" s="542" t="str">
        <f>+IF(GFiloApli!$P64="Meta Conseguida","OK",IF(GFiloApli!$P64="Meta Non Conseguida","NO OK",IF(GFiloApli!$P64="Indicador Sen Meta","Non Procede","----")))</f>
        <v>----</v>
      </c>
      <c r="AD23" s="542" t="str">
        <f>+IF(MTraduMulti!$P64="Meta Conseguida","OK",IF(MTraduMulti!$P64="Meta Non Conseguida","NO OK",IF(MTraduMulti!$P64="Indicador Sen Meta","Non Procede","----")))</f>
        <v>----</v>
      </c>
      <c r="AE23" s="542" t="str">
        <f>+IF(MEstIngles!$P64="Meta Conseguida","OK",IF(MEstIngles!$P64="Meta Non Conseguida","NO OK",IF(MEstIngles!$P64="Indicador Sen Meta","Non Procede","----")))</f>
        <v>----</v>
      </c>
      <c r="AF23" s="542" t="str">
        <f>+IF(MLinguistica!$P64="Meta Conseguida","OK",IF(MLinguistica!$P64="Meta Non Conseguida","NO OK",IF(MLinguistica!$P64="Indicador Sen Meta","Non Procede","----")))</f>
        <v>----</v>
      </c>
      <c r="AG23" s="542" t="str">
        <f>+IF(MComunicInt!$P64="Meta Conseguida","OK",IF(MComunicInt!$P64="Meta Non Conseguida","NO OK",IF(MComunicInt!$P64="Indicador Sen Meta","Non Procede","----")))</f>
        <v>----</v>
      </c>
      <c r="BB23" s="532" t="str">
        <f>+IF(G23="NO OK",0,IF(G23="OK",1,""))</f>
        <v/>
      </c>
      <c r="BC23" s="532" t="str">
        <f t="shared" ref="BC23:BH23" si="12">+IF(H23="NO OK",0,IF(H23="OK",1,""))</f>
        <v/>
      </c>
      <c r="BD23" s="532" t="str">
        <f t="shared" si="12"/>
        <v/>
      </c>
      <c r="BE23" s="532" t="str">
        <f t="shared" si="12"/>
        <v/>
      </c>
      <c r="BF23" s="532" t="str">
        <f t="shared" si="12"/>
        <v/>
      </c>
      <c r="BG23" s="532" t="str">
        <f t="shared" si="12"/>
        <v/>
      </c>
      <c r="BH23" s="532" t="str">
        <f t="shared" si="12"/>
        <v/>
      </c>
      <c r="BJ23" s="533"/>
      <c r="BK23" s="533"/>
      <c r="BL23" s="533"/>
      <c r="BM23" s="533"/>
      <c r="BN23" s="533"/>
      <c r="BO23" s="533"/>
      <c r="BP23" s="533"/>
      <c r="BQ23" s="533"/>
      <c r="BR23" s="533"/>
      <c r="BS23" s="533"/>
      <c r="BT23" s="533"/>
      <c r="BU23" s="533"/>
      <c r="BV23" s="533"/>
      <c r="BW23" s="533"/>
      <c r="BX23" s="533"/>
      <c r="BY23" s="533"/>
      <c r="BZ23" s="533"/>
      <c r="CA23" s="533"/>
      <c r="CB23" s="532" t="str">
        <f>+IF(Q23="NO OK",0,IF(Q23="OK",1,""))</f>
        <v/>
      </c>
      <c r="CC23" s="532" t="str">
        <f t="shared" ref="CC23:CH23" si="13">+IF(R23="NO OK",0,IF(R23="OK",1,""))</f>
        <v/>
      </c>
      <c r="CD23" s="532" t="str">
        <f t="shared" si="13"/>
        <v/>
      </c>
      <c r="CE23" s="532" t="str">
        <f t="shared" si="13"/>
        <v/>
      </c>
      <c r="CF23" s="532" t="str">
        <f t="shared" si="13"/>
        <v/>
      </c>
      <c r="CG23" s="532" t="str">
        <f t="shared" si="13"/>
        <v/>
      </c>
      <c r="CH23" s="532" t="str">
        <f t="shared" si="13"/>
        <v/>
      </c>
      <c r="CJ23" s="533"/>
      <c r="CK23" s="533"/>
      <c r="CL23" s="533"/>
      <c r="CM23" s="533"/>
      <c r="CN23" s="532" t="str">
        <f>+IF(AA23="NO OK",0,IF(AA23="OK",1,""))</f>
        <v/>
      </c>
      <c r="CO23" s="532" t="str">
        <f t="shared" ref="CO23:CT23" si="14">+IF(AB23="NO OK",0,IF(AB23="OK",1,""))</f>
        <v/>
      </c>
      <c r="CP23" s="532" t="str">
        <f t="shared" si="14"/>
        <v/>
      </c>
      <c r="CQ23" s="532" t="str">
        <f t="shared" si="14"/>
        <v/>
      </c>
      <c r="CR23" s="532" t="str">
        <f t="shared" si="14"/>
        <v/>
      </c>
      <c r="CS23" s="532" t="str">
        <f t="shared" si="14"/>
        <v/>
      </c>
      <c r="CT23" s="532" t="str">
        <f t="shared" si="14"/>
        <v/>
      </c>
    </row>
    <row r="24" spans="1:98" ht="30" customHeight="1">
      <c r="A24" s="199" t="s">
        <v>320</v>
      </c>
      <c r="B24" s="200" t="s">
        <v>321</v>
      </c>
      <c r="C24" s="201" t="s">
        <v>322</v>
      </c>
      <c r="D24" s="555">
        <v>2</v>
      </c>
      <c r="E24" s="190">
        <f t="shared" si="6"/>
        <v>0</v>
      </c>
      <c r="F24" s="573" t="s">
        <v>396</v>
      </c>
      <c r="G24" s="542" t="str">
        <f>+IFERROR(IF(GLEstran!$H65="Meta Totalmente Alcanzada","OK",IF(GLEstran!$H65="Meta Parcialmente Alcanzada","PARCIAL", IF(GLEstran!$H65="Ningunha Meta Alcanzada", "NO OK", IF(GLEstran!$H65="Indicador Sen Meta", "Non Procede","----")))),"----")</f>
        <v>----</v>
      </c>
      <c r="H24" s="542" t="str">
        <f>+IFERROR(IF(GTraduc!$H65="Meta Totalmente Alcanzada","OK",IF(GTraduc!$H65="Meta Parcialmente Alcanzada","PARCIAL", IF(GTraduc!$H65="Ningunha Meta Alcanzada", "NO OK", IF(GTraduc!$H65="Indicador Sen Meta", "Non Procede","----")))),"----")</f>
        <v>----</v>
      </c>
      <c r="I24" s="542" t="str">
        <f>+IFERROR(IF(GFiloApli!$H65="Meta Totalmente Alcanzada","OK",IF(GFiloApli!$H65="Meta Parcialmente Alcanzada","PARCIAL", IF(GFiloApli!$H65="Ningunha Meta Alcanzada", "NO OK", IF(GFiloApli!$H65="Indicador Sen Meta", "Non Procede","----")))),"----")</f>
        <v>----</v>
      </c>
      <c r="J24" s="542" t="str">
        <f>+IFERROR(IF(MTraduMulti!$H65="Meta Totalmente Alcanzada","OK",IF(MTraduMulti!$H65="Meta Parcialmente Alcanzada","PARCIAL", IF(MTraduMulti!$H65="Ningunha Meta Alcanzada", "NO OK", IF(MTraduMulti!$H65="Indicador Sen Meta", "Non Procede","----")))),"----")</f>
        <v>----</v>
      </c>
      <c r="K24" s="542" t="str">
        <f>+IFERROR(IF(MEstIngles!$H65="Meta Totalmente Alcanzada","OK",IF(MEstIngles!$H65="Meta Parcialmente Alcanzada","PARCIAL", IF(MEstIngles!$H65="Ningunha Meta Alcanzada", "NO OK", IF(MEstIngles!$H65="Indicador Sen Meta", "Non Procede","----")))),"----")</f>
        <v>----</v>
      </c>
      <c r="L24" s="542" t="str">
        <f>+IFERROR(IF(MLinguistica!$H65="Meta Totalmente Alcanzada","OK",IF(MLinguistica!$H65="Meta Parcialmente Alcanzada","PARCIAL", IF(MLinguistica!$H65="Ningunha Meta Alcanzada", "NO OK", IF(MLinguistica!$H65="Indicador Sen Meta", "Non Procede","----")))),"----")</f>
        <v>----</v>
      </c>
      <c r="M24" s="542" t="str">
        <f>+IFERROR(IF(MComunicInt!$H65="Meta Totalmente Alcanzada","OK",IF(MComunicInt!$H65="Meta Parcialmente Alcanzada","PARCIAL", IF(MComunicInt!$H65="Ningunha Meta Alcanzada", "NO OK", IF(MComunicInt!$H65="Indicador Sen Meta", "Non Procede","----")))),"----")</f>
        <v>----</v>
      </c>
      <c r="O24" s="210">
        <f t="shared" si="7"/>
        <v>0</v>
      </c>
      <c r="P24" s="108" t="s">
        <v>396</v>
      </c>
      <c r="Q24" s="542" t="str">
        <f>+IFERROR(IF(GLEstran!$L65="Meta Totalmente Alcanzada","OK",IF(GLEstran!$L65="Meta Parcialmente Alcanzada","PARCIAL", IF(GLEstran!$L65="Ningunha Meta Alcanzada", "NO OK", IF(GLEstran!$L65="Indicador Sen Meta", "Non Procede","----")))),"----")</f>
        <v>----</v>
      </c>
      <c r="R24" s="542" t="str">
        <f>+IFERROR(IF(GTraduc!$L65="Meta Totalmente Alcanzada","OK",IF(GTraduc!$L65="Meta Parcialmente Alcanzada","PARCIAL", IF(GTraduc!$L65="Ningunha Meta Alcanzada", "NO OK", IF(GTraduc!$L65="Indicador Sen Meta", "Non Procede","----")))),"----")</f>
        <v>----</v>
      </c>
      <c r="S24" s="542" t="str">
        <f>+IFERROR(IF(GFiloApli!$L65="Meta Totalmente Alcanzada","OK",IF(GFiloApli!$L65="Meta Parcialmente Alcanzada","PARCIAL", IF(GFiloApli!$L65="Ningunha Meta Alcanzada", "NO OK", IF(GFiloApli!$L65="Indicador Sen Meta", "Non Procede","----")))),"----")</f>
        <v>----</v>
      </c>
      <c r="T24" s="542" t="str">
        <f>+IFERROR(IF(MTraduMulti!$L65="Meta Totalmente Alcanzada","OK",IF(MTraduMulti!$L65="Meta Parcialmente Alcanzada","PARCIAL", IF(MTraduMulti!$L65="Ningunha Meta Alcanzada", "NO OK", IF(MTraduMulti!$L65="Indicador Sen Meta", "Non Procede","----")))),"----")</f>
        <v>----</v>
      </c>
      <c r="U24" s="542" t="str">
        <f>+IFERROR(IF(MEstIngles!$L65="Meta Totalmente Alcanzada","OK",IF(MEstIngles!$L65="Meta Parcialmente Alcanzada","PARCIAL", IF(MEstIngles!$L65="Ningunha Meta Alcanzada", "NO OK", IF(MEstIngles!$L65="Indicador Sen Meta", "Non Procede","----")))),"----")</f>
        <v>----</v>
      </c>
      <c r="V24" s="542" t="str">
        <f>+IFERROR(IF(MLinguistica!$L65="Meta Totalmente Alcanzada","OK",IF(MLinguistica!$L65="Meta Parcialmente Alcanzada","PARCIAL", IF(MLinguistica!$L65="Ningunha Meta Alcanzada", "NO OK", IF(MLinguistica!$L65="Indicador Sen Meta", "Non Procede","----")))),"----")</f>
        <v>----</v>
      </c>
      <c r="W24" s="542" t="str">
        <f>+IFERROR(IF(MComunicInt!$L65="Meta Totalmente Alcanzada","OK",IF(MComunicInt!$L65="Meta Parcialmente Alcanzada","PARCIAL", IF(MComunicInt!$L65="Ningunha Meta Alcanzada", "NO OK", IF(MComunicInt!$L65="Indicador Sen Meta", "Non Procede","----")))),"----")</f>
        <v>----</v>
      </c>
      <c r="Y24" s="210">
        <f t="shared" si="8"/>
        <v>0</v>
      </c>
      <c r="Z24" s="108" t="s">
        <v>396</v>
      </c>
      <c r="AA24" s="542" t="str">
        <f>+IFERROR(IF(GLEstran!$P65="Meta Totalmente Alcanzada","OK",IF(GLEstran!$P65="Meta Parcialmente Alcanzada","PARCIAL", IF(GLEstran!$P65="Ningunha Meta Alcanzada", "NO OK", IF(GLEstran!$P65="Indicador Sen Meta", "Non Procede","----")))),"----")</f>
        <v>----</v>
      </c>
      <c r="AB24" s="542" t="str">
        <f>+IFERROR(IF(GTraduc!$P65="Meta Totalmente Alcanzada","OK",IF(GTraduc!$P65="Meta Parcialmente Alcanzada","PARCIAL", IF(GTraduc!$P65="Ningunha Meta Alcanzada", "NO OK", IF(GTraduc!$P65="Indicador Sen Meta", "Non Procede","----")))),"----")</f>
        <v>----</v>
      </c>
      <c r="AC24" s="542" t="str">
        <f>+IFERROR(IF(GFiloApli!$P65="Meta Totalmente Alcanzada","OK",IF(GFiloApli!$P65="Meta Parcialmente Alcanzada","PARCIAL", IF(GFiloApli!$P65="Ningunha Meta Alcanzada", "NO OK", IF(GFiloApli!$P65="Indicador Sen Meta", "Non Procede","----")))),"----")</f>
        <v>----</v>
      </c>
      <c r="AD24" s="542" t="str">
        <f>+IFERROR(IF(MTraduMulti!$P65="Meta Totalmente Alcanzada","OK",IF(MTraduMulti!$P65="Meta Parcialmente Alcanzada","PARCIAL", IF(MTraduMulti!$P65="Ningunha Meta Alcanzada", "NO OK", IF(MTraduMulti!$P65="Indicador Sen Meta", "Non Procede","----")))),"----")</f>
        <v>----</v>
      </c>
      <c r="AE24" s="542" t="str">
        <f>+IFERROR(IF(MEstIngles!$P65="Meta Totalmente Alcanzada","OK",IF(MEstIngles!$P65="Meta Parcialmente Alcanzada","PARCIAL", IF(MEstIngles!$P65="Ningunha Meta Alcanzada", "NO OK", IF(MEstIngles!$P65="Indicador Sen Meta", "Non Procede","----")))),"----")</f>
        <v>----</v>
      </c>
      <c r="AF24" s="542" t="str">
        <f>+IFERROR(IF(MLinguistica!$P65="Meta Totalmente Alcanzada","OK",IF(MLinguistica!$P65="Meta Parcialmente Alcanzada","PARCIAL", IF(MLinguistica!$P65="Ningunha Meta Alcanzada", "NO OK", IF(MLinguistica!$P65="Indicador Sen Meta", "Non Procede","----")))),"----")</f>
        <v>----</v>
      </c>
      <c r="AG24" s="542" t="str">
        <f>+IFERROR(IF(MComunicInt!$P65="Meta Totalmente Alcanzada","OK",IF(MComunicInt!$P65="Meta Parcialmente Alcanzada","PARCIAL", IF(MComunicInt!$P65="Ningunha Meta Alcanzada", "NO OK", IF(MComunicInt!$P65="Indicador Sen Meta", "Non Procede","----")))),"----")</f>
        <v>----</v>
      </c>
      <c r="BB24" s="534">
        <f>+IFERROR(IF(GLEstran!$H65="Indicador Sen Meta","",GLEstran!$G65/GLEstran!$F65),0)</f>
        <v>0</v>
      </c>
      <c r="BC24" s="534">
        <f>+IFERROR(IF(GTraduc!$H65="Indicador Sen Meta","",GTraduc!$G65/GTraduc!$F65),0)</f>
        <v>0</v>
      </c>
      <c r="BD24" s="534">
        <f>+IFERROR(IF(GFiloApli!$H65="Indicador Sen Meta","",GFiloApli!$G65/GFiloApli!$F65),0)</f>
        <v>0</v>
      </c>
      <c r="BE24" s="534">
        <f>+IFERROR(IF(MTraduMulti!$H65="Indicador Sen Meta","",MTraduMulti!$G65/MTraduMulti!$F65),0)</f>
        <v>0</v>
      </c>
      <c r="BF24" s="534">
        <f>+IFERROR(IF(MEstIngles!$H65="Indicador Sen Meta","",MEstIngles!$G65/MEstIngles!$F65),0)</f>
        <v>0</v>
      </c>
      <c r="BG24" s="534">
        <f>+IFERROR(IF(MLinguistica!$H65="Indicador Sen Meta","",MLinguistica!$G65/MLinguistica!$F65),0)</f>
        <v>0</v>
      </c>
      <c r="BH24" s="534">
        <f>+IFERROR(IF(MComunicInt!$H65="Indicador Sen Meta","",MComunicInt!$G65/MComunicInt!$F65),0)</f>
        <v>0</v>
      </c>
      <c r="BJ24" s="533"/>
      <c r="BK24" s="533"/>
      <c r="BL24" s="533"/>
      <c r="BM24" s="533"/>
      <c r="BN24" s="533"/>
      <c r="BO24" s="533"/>
      <c r="BP24" s="533"/>
      <c r="BQ24" s="533"/>
      <c r="BR24" s="533"/>
      <c r="BS24" s="533"/>
      <c r="BT24" s="533"/>
      <c r="BU24" s="533"/>
      <c r="BV24" s="533"/>
      <c r="BW24" s="533"/>
      <c r="BX24" s="533"/>
      <c r="BY24" s="533"/>
      <c r="BZ24" s="533"/>
      <c r="CA24" s="533"/>
      <c r="CB24" s="534">
        <f>+IFERROR(IF(GLEstran!$L65="Indicador Sen Meta","",GLEstran!$K65/GLEstran!$J65),0)</f>
        <v>0</v>
      </c>
      <c r="CC24" s="534">
        <f>+IFERROR(IF(GTraduc!$L65="Indicador Sen Meta","",GTraduc!$K65/GTraduc!$J65),0)</f>
        <v>0</v>
      </c>
      <c r="CD24" s="534">
        <f>+IFERROR(IF(GFiloApli!$L65="Indicador Sen Meta","",GFiloApli!$K65/GFiloApli!$J65),0)</f>
        <v>0</v>
      </c>
      <c r="CE24" s="534">
        <f>+IFERROR(IF(MTraduMulti!$L65="Indicador Sen Meta","",MTraduMulti!$K65/MTraduMulti!$J65),0)</f>
        <v>0</v>
      </c>
      <c r="CF24" s="534">
        <f>+IFERROR(IF(MEstIngles!$L65="Indicador Sen Meta","",MEstIngles!$K65/MEstIngles!$J65),0)</f>
        <v>0</v>
      </c>
      <c r="CG24" s="534">
        <f>+IFERROR(IF(MLinguistica!$L65="Indicador Sen Meta","",MLinguistica!$K65/MLinguistica!$J65),0)</f>
        <v>0</v>
      </c>
      <c r="CH24" s="534">
        <f>+IFERROR(IF(MComunicInt!$L65="Indicador Sen Meta","",MComunicInt!$K65/MComunicInt!$J65),0)</f>
        <v>0</v>
      </c>
      <c r="CJ24" s="533"/>
      <c r="CK24" s="533"/>
      <c r="CL24" s="533"/>
      <c r="CM24" s="533"/>
      <c r="CN24" s="534">
        <f>+IFERROR(IF(GLEstran!$P65="Indicador Sen Meta","",GLEstran!$O65/GLEstran!$N65),0)</f>
        <v>0</v>
      </c>
      <c r="CO24" s="534">
        <f>+IFERROR(IF(GTraduc!$P65="Indicador Sen Meta","",GTraduc!$O65/GTraduc!$N65),0)</f>
        <v>0</v>
      </c>
      <c r="CP24" s="534">
        <f>+IFERROR(IF(GFiloApli!$P65="Indicador Sen Meta","",GFiloApli!$O65/GFiloApli!$N65),0)</f>
        <v>0</v>
      </c>
      <c r="CQ24" s="534">
        <f>+IFERROR(IF(MTraduMulti!$P65="Indicador Sen Meta","",MTraduMulti!$O65/MTraduMulti!$N65),0)</f>
        <v>0</v>
      </c>
      <c r="CR24" s="534">
        <f>+IFERROR(IF(MEstIngles!$P65="Indicador Sen Meta","",MEstIngles!$O65/MEstIngles!$N65),0)</f>
        <v>0</v>
      </c>
      <c r="CS24" s="534">
        <f>+IFERROR(IF(MLinguistica!$P65="Indicador Sen Meta","",MLinguistica!$O65/MLinguistica!$N65),0)</f>
        <v>0</v>
      </c>
      <c r="CT24" s="534">
        <f>+IFERROR(IF(MComunicInt!$P65="Indicador Sen Meta","",MComunicInt!$O65/MComunicInt!$N65),0)</f>
        <v>0</v>
      </c>
    </row>
    <row r="25" spans="1:98" ht="24.95" customHeight="1">
      <c r="A25" s="199" t="s">
        <v>38</v>
      </c>
      <c r="B25" s="200" t="s">
        <v>39</v>
      </c>
      <c r="C25" s="201" t="s">
        <v>40</v>
      </c>
      <c r="D25" s="555">
        <v>3</v>
      </c>
      <c r="E25" s="190">
        <f t="shared" si="6"/>
        <v>0</v>
      </c>
      <c r="F25" s="574" t="str">
        <f>+IF(Centro!$H10="Meta Conseguida","OK",IF(Centro!$H10="Meta Non Conseguida","NO OK", IF(Centro!$H10="Indicador Sen Meta","Non Procede","----") ))</f>
        <v>Non Procede</v>
      </c>
      <c r="G25" s="542" t="str">
        <f t="shared" ref="G25:M27" si="15">+F25</f>
        <v>Non Procede</v>
      </c>
      <c r="H25" s="542" t="str">
        <f t="shared" si="15"/>
        <v>Non Procede</v>
      </c>
      <c r="I25" s="542" t="str">
        <f t="shared" si="15"/>
        <v>Non Procede</v>
      </c>
      <c r="J25" s="542" t="str">
        <f t="shared" si="15"/>
        <v>Non Procede</v>
      </c>
      <c r="K25" s="542" t="str">
        <f t="shared" si="15"/>
        <v>Non Procede</v>
      </c>
      <c r="L25" s="542" t="str">
        <f t="shared" si="15"/>
        <v>Non Procede</v>
      </c>
      <c r="M25" s="542" t="str">
        <f t="shared" si="15"/>
        <v>Non Procede</v>
      </c>
      <c r="O25" s="210">
        <f t="shared" si="7"/>
        <v>0</v>
      </c>
      <c r="P25" s="544" t="str">
        <f>+IF(Centro!$L10="Meta Conseguida","OK",IF(Centro!$L10="Meta Non Conseguida","NO OK", IF(Centro!$L10="Indicador Sen Meta","Non Procede","----") ))</f>
        <v>Non Procede</v>
      </c>
      <c r="Q25" s="542" t="str">
        <f t="shared" ref="Q25:W27" si="16">+P25</f>
        <v>Non Procede</v>
      </c>
      <c r="R25" s="542" t="str">
        <f t="shared" si="16"/>
        <v>Non Procede</v>
      </c>
      <c r="S25" s="542" t="str">
        <f t="shared" si="16"/>
        <v>Non Procede</v>
      </c>
      <c r="T25" s="542" t="str">
        <f t="shared" si="16"/>
        <v>Non Procede</v>
      </c>
      <c r="U25" s="542" t="str">
        <f t="shared" si="16"/>
        <v>Non Procede</v>
      </c>
      <c r="V25" s="542" t="str">
        <f t="shared" si="16"/>
        <v>Non Procede</v>
      </c>
      <c r="W25" s="542" t="str">
        <f t="shared" si="16"/>
        <v>Non Procede</v>
      </c>
      <c r="Y25" s="210">
        <f t="shared" si="8"/>
        <v>0</v>
      </c>
      <c r="Z25" s="544" t="str">
        <f>+IF(Centro!$P10="Meta Conseguida","OK",IF(Centro!$P10="Meta Non Conseguida","NO OK", IF(Centro!$P10="Indicador Sen Meta","Non Procede","----") ))</f>
        <v>----</v>
      </c>
      <c r="AA25" s="542" t="str">
        <f t="shared" ref="AA25:AG27" si="17">+Z25</f>
        <v>----</v>
      </c>
      <c r="AB25" s="542" t="str">
        <f t="shared" si="17"/>
        <v>----</v>
      </c>
      <c r="AC25" s="542" t="str">
        <f t="shared" si="17"/>
        <v>----</v>
      </c>
      <c r="AD25" s="542" t="str">
        <f t="shared" si="17"/>
        <v>----</v>
      </c>
      <c r="AE25" s="542" t="str">
        <f t="shared" si="17"/>
        <v>----</v>
      </c>
      <c r="AF25" s="542" t="str">
        <f t="shared" si="17"/>
        <v>----</v>
      </c>
      <c r="AG25" s="542" t="str">
        <f t="shared" si="17"/>
        <v>----</v>
      </c>
      <c r="BB25" s="532" t="str">
        <f>+IF(G25="NO OK",0,IF(G25="OK",1,""))</f>
        <v/>
      </c>
      <c r="BC25" s="532" t="str">
        <f t="shared" ref="BC25:BH28" si="18">+IF(H25="NO OK",0,IF(H25="OK",1,""))</f>
        <v/>
      </c>
      <c r="BD25" s="532" t="str">
        <f t="shared" si="18"/>
        <v/>
      </c>
      <c r="BE25" s="532" t="str">
        <f t="shared" si="18"/>
        <v/>
      </c>
      <c r="BF25" s="532" t="str">
        <f t="shared" si="18"/>
        <v/>
      </c>
      <c r="BG25" s="532" t="str">
        <f t="shared" si="18"/>
        <v/>
      </c>
      <c r="BH25" s="532" t="str">
        <f t="shared" si="18"/>
        <v/>
      </c>
      <c r="BJ25" s="533"/>
      <c r="BK25" s="533"/>
      <c r="BL25" s="533"/>
      <c r="BM25" s="533"/>
      <c r="BN25" s="533"/>
      <c r="BO25" s="533"/>
      <c r="BP25" s="533"/>
      <c r="BQ25" s="533"/>
      <c r="BR25" s="533"/>
      <c r="BS25" s="533"/>
      <c r="BT25" s="533"/>
      <c r="BU25" s="533"/>
      <c r="BV25" s="533"/>
      <c r="BW25" s="533"/>
      <c r="BX25" s="533"/>
      <c r="BY25" s="533"/>
      <c r="BZ25" s="533"/>
      <c r="CA25" s="533"/>
      <c r="CB25" s="532" t="str">
        <f t="shared" ref="CB25:CH28" si="19">+IF(Q25="NO OK",0,IF(Q25="OK",1,""))</f>
        <v/>
      </c>
      <c r="CC25" s="532" t="str">
        <f t="shared" si="19"/>
        <v/>
      </c>
      <c r="CD25" s="532" t="str">
        <f t="shared" si="19"/>
        <v/>
      </c>
      <c r="CE25" s="532" t="str">
        <f t="shared" si="19"/>
        <v/>
      </c>
      <c r="CF25" s="532" t="str">
        <f t="shared" si="19"/>
        <v/>
      </c>
      <c r="CG25" s="532" t="str">
        <f t="shared" si="19"/>
        <v/>
      </c>
      <c r="CH25" s="532" t="str">
        <f t="shared" si="19"/>
        <v/>
      </c>
      <c r="CJ25" s="533"/>
      <c r="CK25" s="533"/>
      <c r="CL25" s="533"/>
      <c r="CM25" s="533"/>
      <c r="CN25" s="532" t="str">
        <f t="shared" ref="CN25:CT28" si="20">+IF(AA25="NO OK",0,IF(AA25="OK",1,""))</f>
        <v/>
      </c>
      <c r="CO25" s="532" t="str">
        <f t="shared" si="20"/>
        <v/>
      </c>
      <c r="CP25" s="532" t="str">
        <f t="shared" si="20"/>
        <v/>
      </c>
      <c r="CQ25" s="532" t="str">
        <f t="shared" si="20"/>
        <v/>
      </c>
      <c r="CR25" s="532" t="str">
        <f t="shared" si="20"/>
        <v/>
      </c>
      <c r="CS25" s="532" t="str">
        <f t="shared" si="20"/>
        <v/>
      </c>
      <c r="CT25" s="532" t="str">
        <f t="shared" si="20"/>
        <v/>
      </c>
    </row>
    <row r="26" spans="1:98" ht="30" customHeight="1">
      <c r="A26" s="199" t="s">
        <v>42</v>
      </c>
      <c r="B26" s="200" t="s">
        <v>43</v>
      </c>
      <c r="C26" s="201" t="s">
        <v>44</v>
      </c>
      <c r="D26" s="560" t="s">
        <v>397</v>
      </c>
      <c r="E26" s="190">
        <f t="shared" si="6"/>
        <v>0</v>
      </c>
      <c r="F26" s="574" t="str">
        <f>+IF(Centro!$H11="Meta Conseguida","OK",IF(Centro!$H11="Meta Non Conseguida","NO OK", IF(Centro!$H11="Indicador Sen Meta","Non Procede","----") ))</f>
        <v>----</v>
      </c>
      <c r="G26" s="542" t="str">
        <f t="shared" si="15"/>
        <v>----</v>
      </c>
      <c r="H26" s="542" t="str">
        <f t="shared" si="15"/>
        <v>----</v>
      </c>
      <c r="I26" s="542" t="str">
        <f t="shared" si="15"/>
        <v>----</v>
      </c>
      <c r="J26" s="542" t="str">
        <f t="shared" si="15"/>
        <v>----</v>
      </c>
      <c r="K26" s="542" t="str">
        <f t="shared" si="15"/>
        <v>----</v>
      </c>
      <c r="L26" s="542" t="str">
        <f t="shared" si="15"/>
        <v>----</v>
      </c>
      <c r="M26" s="542" t="str">
        <f t="shared" si="15"/>
        <v>----</v>
      </c>
      <c r="O26" s="210">
        <f t="shared" si="7"/>
        <v>0</v>
      </c>
      <c r="P26" s="544" t="str">
        <f>+IF(Centro!$L11="Meta Conseguida","OK",IF(Centro!$L11="Meta Non Conseguida","NO OK", IF(Centro!$L11="Indicador Sen Meta","Non Procede","----") ))</f>
        <v>----</v>
      </c>
      <c r="Q26" s="542" t="str">
        <f t="shared" si="16"/>
        <v>----</v>
      </c>
      <c r="R26" s="542" t="str">
        <f t="shared" si="16"/>
        <v>----</v>
      </c>
      <c r="S26" s="542" t="str">
        <f t="shared" si="16"/>
        <v>----</v>
      </c>
      <c r="T26" s="542" t="str">
        <f t="shared" si="16"/>
        <v>----</v>
      </c>
      <c r="U26" s="542" t="str">
        <f t="shared" si="16"/>
        <v>----</v>
      </c>
      <c r="V26" s="542" t="str">
        <f t="shared" si="16"/>
        <v>----</v>
      </c>
      <c r="W26" s="542" t="str">
        <f t="shared" si="16"/>
        <v>----</v>
      </c>
      <c r="Y26" s="210">
        <f t="shared" si="8"/>
        <v>0</v>
      </c>
      <c r="Z26" s="544" t="str">
        <f>+IF(Centro!$P11="Meta Conseguida","OK",IF(Centro!$P11="Meta Non Conseguida","NO OK", IF(Centro!$P11="Indicador Sen Meta","Non Procede","----") ))</f>
        <v>----</v>
      </c>
      <c r="AA26" s="542" t="str">
        <f t="shared" si="17"/>
        <v>----</v>
      </c>
      <c r="AB26" s="542" t="str">
        <f t="shared" si="17"/>
        <v>----</v>
      </c>
      <c r="AC26" s="542" t="str">
        <f t="shared" si="17"/>
        <v>----</v>
      </c>
      <c r="AD26" s="542" t="str">
        <f t="shared" si="17"/>
        <v>----</v>
      </c>
      <c r="AE26" s="542" t="str">
        <f t="shared" si="17"/>
        <v>----</v>
      </c>
      <c r="AF26" s="542" t="str">
        <f t="shared" si="17"/>
        <v>----</v>
      </c>
      <c r="AG26" s="542" t="str">
        <f t="shared" si="17"/>
        <v>----</v>
      </c>
      <c r="BB26" s="532" t="str">
        <f>+IF(G26="NO OK",0,IF(G26="OK",1,""))</f>
        <v/>
      </c>
      <c r="BC26" s="532" t="str">
        <f t="shared" si="18"/>
        <v/>
      </c>
      <c r="BD26" s="532" t="str">
        <f t="shared" si="18"/>
        <v/>
      </c>
      <c r="BE26" s="532" t="str">
        <f t="shared" si="18"/>
        <v/>
      </c>
      <c r="BF26" s="532" t="str">
        <f t="shared" si="18"/>
        <v/>
      </c>
      <c r="BG26" s="532" t="str">
        <f t="shared" si="18"/>
        <v/>
      </c>
      <c r="BH26" s="532" t="str">
        <f t="shared" si="18"/>
        <v/>
      </c>
      <c r="BJ26" s="533"/>
      <c r="BK26" s="533"/>
      <c r="BL26" s="533"/>
      <c r="BM26" s="533"/>
      <c r="BN26" s="533"/>
      <c r="BO26" s="533"/>
      <c r="BP26" s="533"/>
      <c r="BQ26" s="533"/>
      <c r="BR26" s="533"/>
      <c r="BS26" s="533"/>
      <c r="BT26" s="533"/>
      <c r="BU26" s="533"/>
      <c r="BV26" s="533"/>
      <c r="BW26" s="533"/>
      <c r="BX26" s="533"/>
      <c r="BY26" s="533"/>
      <c r="BZ26" s="533"/>
      <c r="CA26" s="533"/>
      <c r="CB26" s="532" t="str">
        <f t="shared" si="19"/>
        <v/>
      </c>
      <c r="CC26" s="532" t="str">
        <f t="shared" si="19"/>
        <v/>
      </c>
      <c r="CD26" s="532" t="str">
        <f t="shared" si="19"/>
        <v/>
      </c>
      <c r="CE26" s="532" t="str">
        <f t="shared" si="19"/>
        <v/>
      </c>
      <c r="CF26" s="532" t="str">
        <f t="shared" si="19"/>
        <v/>
      </c>
      <c r="CG26" s="532" t="str">
        <f t="shared" si="19"/>
        <v/>
      </c>
      <c r="CH26" s="532" t="str">
        <f t="shared" si="19"/>
        <v/>
      </c>
      <c r="CJ26" s="533"/>
      <c r="CK26" s="533"/>
      <c r="CL26" s="533"/>
      <c r="CM26" s="533"/>
      <c r="CN26" s="532" t="str">
        <f t="shared" si="20"/>
        <v/>
      </c>
      <c r="CO26" s="532" t="str">
        <f t="shared" si="20"/>
        <v/>
      </c>
      <c r="CP26" s="532" t="str">
        <f t="shared" si="20"/>
        <v/>
      </c>
      <c r="CQ26" s="532" t="str">
        <f t="shared" si="20"/>
        <v/>
      </c>
      <c r="CR26" s="532" t="str">
        <f t="shared" si="20"/>
        <v/>
      </c>
      <c r="CS26" s="532" t="str">
        <f t="shared" si="20"/>
        <v/>
      </c>
      <c r="CT26" s="532" t="str">
        <f t="shared" si="20"/>
        <v/>
      </c>
    </row>
    <row r="27" spans="1:98" ht="24.95" customHeight="1">
      <c r="A27" s="199" t="s">
        <v>56</v>
      </c>
      <c r="B27" s="200" t="s">
        <v>57</v>
      </c>
      <c r="C27" s="201" t="s">
        <v>58</v>
      </c>
      <c r="D27" s="555">
        <v>0</v>
      </c>
      <c r="E27" s="190">
        <f t="shared" si="6"/>
        <v>0</v>
      </c>
      <c r="F27" s="574" t="str">
        <f>+IF(Centro!$H15="Meta Conseguida","OK",IF(Centro!$H15="Meta Non Conseguida","NO OK", IF(Centro!$H15="Indicador Sen Meta","Non Procede","----") ))</f>
        <v>----</v>
      </c>
      <c r="G27" s="542" t="str">
        <f t="shared" si="15"/>
        <v>----</v>
      </c>
      <c r="H27" s="542" t="str">
        <f t="shared" si="15"/>
        <v>----</v>
      </c>
      <c r="I27" s="542" t="str">
        <f t="shared" si="15"/>
        <v>----</v>
      </c>
      <c r="J27" s="542" t="str">
        <f t="shared" si="15"/>
        <v>----</v>
      </c>
      <c r="K27" s="542" t="str">
        <f t="shared" si="15"/>
        <v>----</v>
      </c>
      <c r="L27" s="542" t="str">
        <f t="shared" si="15"/>
        <v>----</v>
      </c>
      <c r="M27" s="542" t="str">
        <f t="shared" si="15"/>
        <v>----</v>
      </c>
      <c r="O27" s="210">
        <f t="shared" si="7"/>
        <v>0</v>
      </c>
      <c r="P27" s="544" t="str">
        <f>+IF(Centro!$L15="Meta Conseguida","OK",IF(Centro!$L15="Meta Non Conseguida","NO OK", IF(Centro!$L15="Indicador Sen Meta","Non Procede","----") ))</f>
        <v>----</v>
      </c>
      <c r="Q27" s="542" t="str">
        <f t="shared" si="16"/>
        <v>----</v>
      </c>
      <c r="R27" s="542" t="str">
        <f t="shared" si="16"/>
        <v>----</v>
      </c>
      <c r="S27" s="542" t="str">
        <f t="shared" si="16"/>
        <v>----</v>
      </c>
      <c r="T27" s="542" t="str">
        <f t="shared" si="16"/>
        <v>----</v>
      </c>
      <c r="U27" s="542" t="str">
        <f t="shared" si="16"/>
        <v>----</v>
      </c>
      <c r="V27" s="542" t="str">
        <f t="shared" si="16"/>
        <v>----</v>
      </c>
      <c r="W27" s="542" t="str">
        <f t="shared" si="16"/>
        <v>----</v>
      </c>
      <c r="Y27" s="210">
        <f t="shared" si="8"/>
        <v>0</v>
      </c>
      <c r="Z27" s="544" t="str">
        <f>+IF(Centro!$P15="Meta Conseguida","OK",IF(Centro!$P15="Meta Non Conseguida","NO OK", IF(Centro!$P15="Indicador Sen Meta","Non Procede","----") ))</f>
        <v>----</v>
      </c>
      <c r="AA27" s="542" t="str">
        <f t="shared" si="17"/>
        <v>----</v>
      </c>
      <c r="AB27" s="542" t="str">
        <f t="shared" si="17"/>
        <v>----</v>
      </c>
      <c r="AC27" s="542" t="str">
        <f t="shared" si="17"/>
        <v>----</v>
      </c>
      <c r="AD27" s="542" t="str">
        <f t="shared" si="17"/>
        <v>----</v>
      </c>
      <c r="AE27" s="542" t="str">
        <f t="shared" si="17"/>
        <v>----</v>
      </c>
      <c r="AF27" s="542" t="str">
        <f t="shared" si="17"/>
        <v>----</v>
      </c>
      <c r="AG27" s="542" t="str">
        <f t="shared" si="17"/>
        <v>----</v>
      </c>
      <c r="BB27" s="532" t="str">
        <f>+IF(G27="NO OK",0,IF(G27="OK",1,""))</f>
        <v/>
      </c>
      <c r="BC27" s="532" t="str">
        <f t="shared" si="18"/>
        <v/>
      </c>
      <c r="BD27" s="532" t="str">
        <f t="shared" si="18"/>
        <v/>
      </c>
      <c r="BE27" s="532" t="str">
        <f t="shared" si="18"/>
        <v/>
      </c>
      <c r="BF27" s="532" t="str">
        <f t="shared" si="18"/>
        <v/>
      </c>
      <c r="BG27" s="532" t="str">
        <f t="shared" si="18"/>
        <v/>
      </c>
      <c r="BH27" s="532" t="str">
        <f t="shared" si="18"/>
        <v/>
      </c>
      <c r="BJ27" s="533"/>
      <c r="BK27" s="533"/>
      <c r="BL27" s="533"/>
      <c r="BM27" s="533"/>
      <c r="BN27" s="533"/>
      <c r="BO27" s="533"/>
      <c r="BP27" s="533"/>
      <c r="BQ27" s="533"/>
      <c r="BR27" s="533"/>
      <c r="BS27" s="533"/>
      <c r="BT27" s="533"/>
      <c r="BU27" s="533"/>
      <c r="BV27" s="533"/>
      <c r="BW27" s="533"/>
      <c r="BX27" s="533"/>
      <c r="BY27" s="533"/>
      <c r="BZ27" s="533"/>
      <c r="CA27" s="533"/>
      <c r="CB27" s="532" t="str">
        <f t="shared" si="19"/>
        <v/>
      </c>
      <c r="CC27" s="532" t="str">
        <f t="shared" si="19"/>
        <v/>
      </c>
      <c r="CD27" s="532" t="str">
        <f t="shared" si="19"/>
        <v/>
      </c>
      <c r="CE27" s="532" t="str">
        <f t="shared" si="19"/>
        <v/>
      </c>
      <c r="CF27" s="532" t="str">
        <f t="shared" si="19"/>
        <v/>
      </c>
      <c r="CG27" s="532" t="str">
        <f t="shared" si="19"/>
        <v/>
      </c>
      <c r="CH27" s="532" t="str">
        <f t="shared" si="19"/>
        <v/>
      </c>
      <c r="CJ27" s="533"/>
      <c r="CK27" s="533"/>
      <c r="CL27" s="533"/>
      <c r="CM27" s="533"/>
      <c r="CN27" s="532" t="str">
        <f t="shared" si="20"/>
        <v/>
      </c>
      <c r="CO27" s="532" t="str">
        <f t="shared" si="20"/>
        <v/>
      </c>
      <c r="CP27" s="532" t="str">
        <f t="shared" si="20"/>
        <v/>
      </c>
      <c r="CQ27" s="532" t="str">
        <f t="shared" si="20"/>
        <v/>
      </c>
      <c r="CR27" s="532" t="str">
        <f t="shared" si="20"/>
        <v/>
      </c>
      <c r="CS27" s="532" t="str">
        <f t="shared" si="20"/>
        <v/>
      </c>
      <c r="CT27" s="532" t="str">
        <f t="shared" si="20"/>
        <v/>
      </c>
    </row>
    <row r="28" spans="1:98" ht="24.95" customHeight="1">
      <c r="A28" s="199" t="s">
        <v>337</v>
      </c>
      <c r="B28" s="200" t="s">
        <v>338</v>
      </c>
      <c r="C28" s="201" t="s">
        <v>69</v>
      </c>
      <c r="D28" s="555">
        <v>1</v>
      </c>
      <c r="E28" s="190">
        <f t="shared" si="6"/>
        <v>0.8571428571428571</v>
      </c>
      <c r="F28" s="573" t="s">
        <v>396</v>
      </c>
      <c r="G28" s="542" t="str">
        <f>+IF(GLEstran!$H71="Meta Conseguida","OK",IF(GLEstran!$H71="Meta Non Conseguida","NO OK",IF(GLEstran!$H71="Indicador Sen Meta","Non Procede","----")))</f>
        <v>OK</v>
      </c>
      <c r="H28" s="542" t="str">
        <f>+IF(GTraduc!$H71="Meta Conseguida","OK",IF(GTraduc!$H71="Meta Non Conseguida","NO OK",IF(GTraduc!$H71="Indicador Sen Meta","Non Procede","----")))</f>
        <v>OK</v>
      </c>
      <c r="I28" s="542" t="str">
        <f>+IF(GFiloApli!$H71="Meta Conseguida","OK",IF(GFiloApli!$H71="Meta Non Conseguida","NO OK",IF(GFiloApli!$H71="Indicador Sen Meta","Non Procede","----")))</f>
        <v>OK</v>
      </c>
      <c r="J28" s="542" t="str">
        <f>+IF(MTraduMulti!$H71="Meta Conseguida","OK",IF(MTraduMulti!$H71="Meta Non Conseguida","NO OK",IF(MTraduMulti!$H71="Indicador Sen Meta","Non Procede","----")))</f>
        <v>NO OK</v>
      </c>
      <c r="K28" s="542" t="str">
        <f>+IF(MEstIngles!$H71="Meta Conseguida","OK",IF(MEstIngles!$H71="Meta Non Conseguida","NO OK",IF(MEstIngles!$H71="Indicador Sen Meta","Non Procede","----")))</f>
        <v>OK</v>
      </c>
      <c r="L28" s="542" t="str">
        <f>+IF(MLinguistica!$H71="Meta Conseguida","OK",IF(MLinguistica!$H71="Meta Non Conseguida","NO OK",IF(MLinguistica!$H71="Indicador Sen Meta","Non Procede","----")))</f>
        <v>OK</v>
      </c>
      <c r="M28" s="542" t="str">
        <f>+IF(MComunicInt!$H71="Meta Conseguida","OK",IF(MComunicInt!$H71="Meta Non Conseguida","NO OK",IF(MComunicInt!$H71="Indicador Sen Meta","Non Procede","----")))</f>
        <v>OK</v>
      </c>
      <c r="O28" s="210">
        <f t="shared" si="7"/>
        <v>0.5714285714285714</v>
      </c>
      <c r="P28" s="108" t="s">
        <v>396</v>
      </c>
      <c r="Q28" s="542" t="str">
        <f>+IF(GLEstran!$L71="Meta Conseguida","OK",IF(GLEstran!$L71="Meta Non Conseguida","NO OK",IF(GLEstran!$L71="Indicador Sen Meta","Non Procede","----")))</f>
        <v>OK</v>
      </c>
      <c r="R28" s="542" t="str">
        <f>+IF(GTraduc!$L71="Meta Conseguida","OK",IF(GTraduc!$L71="Meta Non Conseguida","NO OK",IF(GTraduc!$L71="Indicador Sen Meta","Non Procede","----")))</f>
        <v>OK</v>
      </c>
      <c r="S28" s="542" t="str">
        <f>+IF(GFiloApli!$L71="Meta Conseguida","OK",IF(GFiloApli!$L71="Meta Non Conseguida","NO OK",IF(GFiloApli!$L71="Indicador Sen Meta","Non Procede","----")))</f>
        <v>OK</v>
      </c>
      <c r="T28" s="542" t="str">
        <f>+IF(MTraduMulti!$L71="Meta Conseguida","OK",IF(MTraduMulti!$L71="Meta Non Conseguida","NO OK",IF(MTraduMulti!$L71="Indicador Sen Meta","Non Procede","----")))</f>
        <v>NO OK</v>
      </c>
      <c r="U28" s="542" t="str">
        <f>+IF(MEstIngles!$L71="Meta Conseguida","OK",IF(MEstIngles!$L71="Meta Non Conseguida","NO OK",IF(MEstIngles!$L71="Indicador Sen Meta","Non Procede","----")))</f>
        <v>OK</v>
      </c>
      <c r="V28" s="542" t="str">
        <f>+IF(MLinguistica!$L71="Meta Conseguida","OK",IF(MLinguistica!$L71="Meta Non Conseguida","NO OK",IF(MLinguistica!$L71="Indicador Sen Meta","Non Procede","----")))</f>
        <v>NO OK</v>
      </c>
      <c r="W28" s="542" t="str">
        <f>+IF(MComunicInt!$L71="Meta Conseguida","OK",IF(MComunicInt!$L71="Meta Non Conseguida","NO OK",IF(MComunicInt!$L71="Indicador Sen Meta","Non Procede","----")))</f>
        <v>NO OK</v>
      </c>
      <c r="Y28" s="210">
        <f t="shared" si="8"/>
        <v>0</v>
      </c>
      <c r="Z28" s="108" t="s">
        <v>396</v>
      </c>
      <c r="AA28" s="542" t="str">
        <f>+IF(GLEstran!$P71="Meta Conseguida","OK",IF(GLEstran!$P71="Meta Non Conseguida","NO OK",IF(GLEstran!$P71="Indicador Sen Meta","Non Procede","----")))</f>
        <v>----</v>
      </c>
      <c r="AB28" s="542" t="str">
        <f>+IF(GTraduc!$P71="Meta Conseguida","OK",IF(GTraduc!$P71="Meta Non Conseguida","NO OK",IF(GTraduc!$P71="Indicador Sen Meta","Non Procede","----")))</f>
        <v>----</v>
      </c>
      <c r="AC28" s="542" t="str">
        <f>+IF(GFiloApli!$P71="Meta Conseguida","OK",IF(GFiloApli!$P71="Meta Non Conseguida","NO OK",IF(GFiloApli!$P71="Indicador Sen Meta","Non Procede","----")))</f>
        <v>----</v>
      </c>
      <c r="AD28" s="542" t="str">
        <f>+IF(MTraduMulti!$P71="Meta Conseguida","OK",IF(MTraduMulti!$P71="Meta Non Conseguida","NO OK",IF(MTraduMulti!$P71="Indicador Sen Meta","Non Procede","----")))</f>
        <v>----</v>
      </c>
      <c r="AE28" s="542" t="str">
        <f>+IF(MEstIngles!$P71="Meta Conseguida","OK",IF(MEstIngles!$P71="Meta Non Conseguida","NO OK",IF(MEstIngles!$P71="Indicador Sen Meta","Non Procede","----")))</f>
        <v>----</v>
      </c>
      <c r="AF28" s="542" t="str">
        <f>+IF(MLinguistica!$P71="Meta Conseguida","OK",IF(MLinguistica!$P71="Meta Non Conseguida","NO OK",IF(MLinguistica!$P71="Indicador Sen Meta","Non Procede","----")))</f>
        <v>----</v>
      </c>
      <c r="AG28" s="542" t="str">
        <f>+IF(MComunicInt!$P71="Meta Conseguida","OK",IF(MComunicInt!$P71="Meta Non Conseguida","NO OK",IF(MComunicInt!$P71="Indicador Sen Meta","Non Procede","----")))</f>
        <v>----</v>
      </c>
      <c r="BB28" s="532">
        <f>+IF(G28="NO OK",0,IF(G28="OK",1,""))</f>
        <v>1</v>
      </c>
      <c r="BC28" s="532">
        <f t="shared" si="18"/>
        <v>1</v>
      </c>
      <c r="BD28" s="532">
        <f t="shared" si="18"/>
        <v>1</v>
      </c>
      <c r="BE28" s="532">
        <f t="shared" si="18"/>
        <v>0</v>
      </c>
      <c r="BF28" s="532">
        <f t="shared" si="18"/>
        <v>1</v>
      </c>
      <c r="BG28" s="532">
        <f t="shared" si="18"/>
        <v>1</v>
      </c>
      <c r="BH28" s="532">
        <f t="shared" si="18"/>
        <v>1</v>
      </c>
      <c r="BJ28" s="533"/>
      <c r="BK28" s="533"/>
      <c r="BL28" s="533"/>
      <c r="BM28" s="533"/>
      <c r="BN28" s="533"/>
      <c r="BO28" s="533"/>
      <c r="BP28" s="533"/>
      <c r="BQ28" s="533"/>
      <c r="BR28" s="533"/>
      <c r="BS28" s="533"/>
      <c r="BT28" s="533"/>
      <c r="BU28" s="533"/>
      <c r="BV28" s="533"/>
      <c r="BW28" s="533"/>
      <c r="BX28" s="533"/>
      <c r="BY28" s="533"/>
      <c r="BZ28" s="533"/>
      <c r="CA28" s="533"/>
      <c r="CB28" s="532">
        <f t="shared" si="19"/>
        <v>1</v>
      </c>
      <c r="CC28" s="532">
        <f t="shared" si="19"/>
        <v>1</v>
      </c>
      <c r="CD28" s="532">
        <f t="shared" si="19"/>
        <v>1</v>
      </c>
      <c r="CE28" s="532">
        <f t="shared" si="19"/>
        <v>0</v>
      </c>
      <c r="CF28" s="532">
        <f t="shared" si="19"/>
        <v>1</v>
      </c>
      <c r="CG28" s="532">
        <f t="shared" si="19"/>
        <v>0</v>
      </c>
      <c r="CH28" s="532">
        <f t="shared" si="19"/>
        <v>0</v>
      </c>
      <c r="CJ28" s="533"/>
      <c r="CK28" s="533"/>
      <c r="CL28" s="533"/>
      <c r="CM28" s="533"/>
      <c r="CN28" s="532" t="str">
        <f t="shared" si="20"/>
        <v/>
      </c>
      <c r="CO28" s="532" t="str">
        <f t="shared" si="20"/>
        <v/>
      </c>
      <c r="CP28" s="532" t="str">
        <f t="shared" si="20"/>
        <v/>
      </c>
      <c r="CQ28" s="532" t="str">
        <f t="shared" si="20"/>
        <v/>
      </c>
      <c r="CR28" s="532" t="str">
        <f t="shared" si="20"/>
        <v/>
      </c>
      <c r="CS28" s="532" t="str">
        <f t="shared" si="20"/>
        <v/>
      </c>
      <c r="CT28" s="532" t="str">
        <f t="shared" si="20"/>
        <v/>
      </c>
    </row>
    <row r="29" spans="1:98" ht="24.95" customHeight="1">
      <c r="A29" s="199" t="s">
        <v>74</v>
      </c>
      <c r="B29" s="200" t="s">
        <v>75</v>
      </c>
      <c r="C29" s="201" t="s">
        <v>76</v>
      </c>
      <c r="D29" s="555">
        <v>5</v>
      </c>
      <c r="E29" s="190">
        <f>+IFERROR(AVERAGE(BB29:BH29),0)</f>
        <v>0</v>
      </c>
      <c r="F29" s="574" t="str">
        <f>+IF(Centro!$H17="Meta Conseguida","OK",IF(Centro!$H17="Meta Non Conseguida","NO OK", IF(Centro!$H17="Indicador Sen Meta","Non Procede","----") ))</f>
        <v>----</v>
      </c>
      <c r="G29" s="542" t="str">
        <f>+IF(GLEstran!$H73="Meta Conseguida","OK",IF(GLEstran!$H73="Meta Non Conseguida","NO OK",IF(GLEstran!$H73="Indicador Sen Meta","Non Procede","----")))</f>
        <v>----</v>
      </c>
      <c r="H29" s="542" t="str">
        <f>+IF(GTraduc!$H73="Meta Conseguida","OK",IF(GTraduc!$H73="Meta Non Conseguida","NO OK",IF(GTraduc!$H73="Indicador Sen Meta","Non Procede","----")))</f>
        <v>----</v>
      </c>
      <c r="I29" s="542" t="str">
        <f>+IF(GFiloApli!$H73="Meta Conseguida","OK",IF(GFiloApli!$H73="Meta Non Conseguida","NO OK",IF(GFiloApli!$H73="Indicador Sen Meta","Non Procede","----")))</f>
        <v>----</v>
      </c>
      <c r="J29" s="542" t="str">
        <f>+IF(MTraduMulti!$H73="Meta Conseguida","OK",IF(MTraduMulti!$H73="Meta Non Conseguida","NO OK",IF(MTraduMulti!$H73="Indicador Sen Meta","Non Procede","----")))</f>
        <v>----</v>
      </c>
      <c r="K29" s="542" t="str">
        <f>+IF(MEstIngles!$H73="Meta Conseguida","OK",IF(MEstIngles!$H73="Meta Non Conseguida","NO OK",IF(MEstIngles!$H73="Indicador Sen Meta","Non Procede","----")))</f>
        <v>----</v>
      </c>
      <c r="L29" s="542" t="str">
        <f>+IF(MLinguistica!$H73="Meta Conseguida","OK",IF(MLinguistica!$H73="Meta Non Conseguida","NO OK",IF(MLinguistica!$H73="Indicador Sen Meta","Non Procede","----")))</f>
        <v>----</v>
      </c>
      <c r="M29" s="542" t="str">
        <f>+IF(MComunicInt!$H73="Meta Conseguida","OK",IF(MComunicInt!$H73="Meta Non Conseguida","NO OK",IF(MComunicInt!$H73="Indicador Sen Meta","Non Procede","----")))</f>
        <v>----</v>
      </c>
      <c r="O29" s="210">
        <f t="shared" si="7"/>
        <v>0</v>
      </c>
      <c r="P29" s="544" t="str">
        <f>+IF(Centro!$L17="Meta Conseguida","OK",IF(Centro!$L17="Meta Non Conseguida","NO OK", IF(Centro!$L17="Indicador Sen Meta","Non Procede","----") ))</f>
        <v>----</v>
      </c>
      <c r="Q29" s="542" t="str">
        <f>+IF(GLEstran!$L73="Meta Conseguida","OK",IF(GLEstran!$L73="Meta Non Conseguida","NO OK",IF(GLEstran!$L73="Indicador Sen Meta","Non Procede","----")))</f>
        <v>----</v>
      </c>
      <c r="R29" s="542" t="str">
        <f>+IF(GTraduc!$L73="Meta Conseguida","OK",IF(GTraduc!$L73="Meta Non Conseguida","NO OK",IF(GTraduc!$L73="Indicador Sen Meta","Non Procede","----")))</f>
        <v>----</v>
      </c>
      <c r="S29" s="542" t="str">
        <f>+IF(GFiloApli!$L73="Meta Conseguida","OK",IF(GFiloApli!$L73="Meta Non Conseguida","NO OK",IF(GFiloApli!$L73="Indicador Sen Meta","Non Procede","----")))</f>
        <v>----</v>
      </c>
      <c r="T29" s="542" t="str">
        <f>+IF(MTraduMulti!$L73="Meta Conseguida","OK",IF(MTraduMulti!$L73="Meta Non Conseguida","NO OK",IF(MTraduMulti!$L73="Indicador Sen Meta","Non Procede","----")))</f>
        <v>----</v>
      </c>
      <c r="U29" s="542" t="str">
        <f>+IF(MEstIngles!$L73="Meta Conseguida","OK",IF(MEstIngles!$L73="Meta Non Conseguida","NO OK",IF(MEstIngles!$L73="Indicador Sen Meta","Non Procede","----")))</f>
        <v>----</v>
      </c>
      <c r="V29" s="542" t="str">
        <f>+IF(MLinguistica!$L73="Meta Conseguida","OK",IF(MLinguistica!$L73="Meta Non Conseguida","NO OK",IF(MLinguistica!$L73="Indicador Sen Meta","Non Procede","----")))</f>
        <v>----</v>
      </c>
      <c r="W29" s="542" t="str">
        <f>+IF(MComunicInt!$L73="Meta Conseguida","OK",IF(MComunicInt!$L73="Meta Non Conseguida","NO OK",IF(MComunicInt!$L73="Indicador Sen Meta","Non Procede","----")))</f>
        <v>----</v>
      </c>
      <c r="Y29" s="210">
        <f t="shared" si="8"/>
        <v>0</v>
      </c>
      <c r="Z29" s="544" t="str">
        <f>+IF(Centro!$P17="Meta Conseguida","OK",IF(Centro!$P17="Meta Non Conseguida","NO OK", IF(Centro!$P17="Indicador Sen Meta","Non Procede","----") ))</f>
        <v>----</v>
      </c>
      <c r="AA29" s="542" t="str">
        <f>+IF(GLEstran!$P73="Meta Conseguida","OK",IF(GLEstran!$P73="Meta Non Conseguida","NO OK",IF(GLEstran!$P73="Indicador Sen Meta","Non Procede","----")))</f>
        <v>----</v>
      </c>
      <c r="AB29" s="542" t="str">
        <f>+IF(GTraduc!$P73="Meta Conseguida","OK",IF(GTraduc!$P73="Meta Non Conseguida","NO OK",IF(GTraduc!$P73="Indicador Sen Meta","Non Procede","----")))</f>
        <v>----</v>
      </c>
      <c r="AC29" s="542" t="str">
        <f>+IF(GFiloApli!$P73="Meta Conseguida","OK",IF(GFiloApli!$P73="Meta Non Conseguida","NO OK",IF(GFiloApli!$P73="Indicador Sen Meta","Non Procede","----")))</f>
        <v>----</v>
      </c>
      <c r="AD29" s="542" t="str">
        <f>+IF(MTraduMulti!$P73="Meta Conseguida","OK",IF(MTraduMulti!$P73="Meta Non Conseguida","NO OK",IF(MTraduMulti!$P73="Indicador Sen Meta","Non Procede","----")))</f>
        <v>----</v>
      </c>
      <c r="AE29" s="542" t="str">
        <f>+IF(MEstIngles!$P73="Meta Conseguida","OK",IF(MEstIngles!$P73="Meta Non Conseguida","NO OK",IF(MEstIngles!$P73="Indicador Sen Meta","Non Procede","----")))</f>
        <v>----</v>
      </c>
      <c r="AF29" s="542" t="str">
        <f>+IF(MLinguistica!$P73="Meta Conseguida","OK",IF(MLinguistica!$P73="Meta Non Conseguida","NO OK",IF(MLinguistica!$P73="Indicador Sen Meta","Non Procede","----")))</f>
        <v>----</v>
      </c>
      <c r="AG29" s="542" t="str">
        <f>+IF(MComunicInt!$P73="Meta Conseguida","OK",IF(MComunicInt!$P73="Meta Non Conseguida","NO OK",IF(MComunicInt!$P73="Indicador Sen Meta","Non Procede","----")))</f>
        <v>----</v>
      </c>
      <c r="BB29" s="178">
        <f>+(COUNTIF($F29,"OK")+COUNTIF(G29,"OK"))/+COUNTA($F29,G29)</f>
        <v>0</v>
      </c>
      <c r="BC29" s="178">
        <f t="shared" ref="BC29:BH29" si="21">+(COUNTIF($F29,"OK")+COUNTIF(H29,"OK"))/+COUNTA($F29,H29)</f>
        <v>0</v>
      </c>
      <c r="BD29" s="178">
        <f t="shared" si="21"/>
        <v>0</v>
      </c>
      <c r="BE29" s="178">
        <f t="shared" si="21"/>
        <v>0</v>
      </c>
      <c r="BF29" s="178">
        <f t="shared" si="21"/>
        <v>0</v>
      </c>
      <c r="BG29" s="178">
        <f t="shared" si="21"/>
        <v>0</v>
      </c>
      <c r="BH29" s="178">
        <f t="shared" si="21"/>
        <v>0</v>
      </c>
      <c r="BJ29" s="533"/>
      <c r="BK29" s="533"/>
      <c r="BL29" s="533"/>
      <c r="BM29" s="533"/>
      <c r="BN29" s="533"/>
      <c r="BO29" s="533"/>
      <c r="BP29" s="533"/>
      <c r="BQ29" s="533"/>
      <c r="BR29" s="533"/>
      <c r="BS29" s="533"/>
      <c r="BT29" s="533"/>
      <c r="BU29" s="533"/>
      <c r="BV29" s="533"/>
      <c r="BW29" s="533"/>
      <c r="BX29" s="533"/>
      <c r="BY29" s="533"/>
      <c r="BZ29" s="533"/>
      <c r="CA29" s="533"/>
      <c r="CB29" s="178">
        <f>+(COUNTIF($P29,"OK")+COUNTIF(Q29,"OK"))/+COUNTA($P29,Q29)</f>
        <v>0</v>
      </c>
      <c r="CC29" s="178">
        <f t="shared" ref="CC29:CH29" si="22">+(COUNTIF($P29,"OK")+COUNTIF(R29,"OK"))/+COUNTA($P29,R29)</f>
        <v>0</v>
      </c>
      <c r="CD29" s="178">
        <f t="shared" si="22"/>
        <v>0</v>
      </c>
      <c r="CE29" s="178">
        <f t="shared" si="22"/>
        <v>0</v>
      </c>
      <c r="CF29" s="178">
        <f t="shared" si="22"/>
        <v>0</v>
      </c>
      <c r="CG29" s="178">
        <f t="shared" si="22"/>
        <v>0</v>
      </c>
      <c r="CH29" s="178">
        <f t="shared" si="22"/>
        <v>0</v>
      </c>
      <c r="CJ29" s="533"/>
      <c r="CK29" s="533"/>
      <c r="CL29" s="533"/>
      <c r="CM29" s="533"/>
      <c r="CN29" s="179">
        <f>+(COUNTIF($Z29,"OK")+COUNTIF(AA29,"OK"))/+COUNTA($AF29,AG29)</f>
        <v>0</v>
      </c>
      <c r="CO29" s="179">
        <f t="shared" ref="CO29:CT29" si="23">+(COUNTIF($Z29,"OK")+COUNTIF(AB29,"OK"))/+COUNTA($AF29,AH29)</f>
        <v>0</v>
      </c>
      <c r="CP29" s="179">
        <f t="shared" si="23"/>
        <v>0</v>
      </c>
      <c r="CQ29" s="179">
        <f t="shared" si="23"/>
        <v>0</v>
      </c>
      <c r="CR29" s="179">
        <f t="shared" si="23"/>
        <v>0</v>
      </c>
      <c r="CS29" s="179">
        <f t="shared" si="23"/>
        <v>0</v>
      </c>
      <c r="CT29" s="179">
        <f t="shared" si="23"/>
        <v>0</v>
      </c>
    </row>
    <row r="30" spans="1:98" ht="24.95" customHeight="1">
      <c r="A30" s="199" t="s">
        <v>344</v>
      </c>
      <c r="B30" s="200" t="s">
        <v>345</v>
      </c>
      <c r="C30" s="201" t="s">
        <v>318</v>
      </c>
      <c r="D30" s="555">
        <v>5</v>
      </c>
      <c r="E30" s="190">
        <f t="shared" si="6"/>
        <v>0</v>
      </c>
      <c r="F30" s="573" t="s">
        <v>396</v>
      </c>
      <c r="G30" s="542" t="str">
        <f>+IF(GLEstran!$H74="Meta Conseguida","OK",IF(GLEstran!$H74="Meta Non Conseguida","NO OK",IF(GLEstran!$H74="Indicador Sen Meta","Non Procede","----")))</f>
        <v>----</v>
      </c>
      <c r="H30" s="542" t="str">
        <f>+IF(GTraduc!$H74="Meta Conseguida","OK",IF(GTraduc!$H74="Meta Non Conseguida","NO OK",IF(GTraduc!$H74="Indicador Sen Meta","Non Procede","----")))</f>
        <v>----</v>
      </c>
      <c r="I30" s="542" t="str">
        <f>+IF(GFiloApli!$H74="Meta Conseguida","OK",IF(GFiloApli!$H74="Meta Non Conseguida","NO OK",IF(GFiloApli!$H74="Indicador Sen Meta","Non Procede","----")))</f>
        <v>----</v>
      </c>
      <c r="J30" s="542" t="str">
        <f>+IF(MTraduMulti!$H74="Meta Conseguida","OK",IF(MTraduMulti!$H74="Meta Non Conseguida","NO OK",IF(MTraduMulti!$H74="Indicador Sen Meta","Non Procede","----")))</f>
        <v>----</v>
      </c>
      <c r="K30" s="542" t="str">
        <f>+IF(MEstIngles!$H74="Meta Conseguida","OK",IF(MEstIngles!$H74="Meta Non Conseguida","NO OK",IF(MEstIngles!$H74="Indicador Sen Meta","Non Procede","----")))</f>
        <v>----</v>
      </c>
      <c r="L30" s="542" t="str">
        <f>+IF(MLinguistica!$H74="Meta Conseguida","OK",IF(MLinguistica!$H74="Meta Non Conseguida","NO OK",IF(MLinguistica!$H74="Indicador Sen Meta","Non Procede","----")))</f>
        <v>----</v>
      </c>
      <c r="M30" s="542" t="str">
        <f>+IF(MComunicInt!$H74="Meta Conseguida","OK",IF(MComunicInt!$H74="Meta Non Conseguida","NO OK",IF(MComunicInt!$H74="Indicador Sen Meta","Non Procede","----")))</f>
        <v>----</v>
      </c>
      <c r="O30" s="210">
        <f t="shared" si="7"/>
        <v>0</v>
      </c>
      <c r="P30" s="108" t="s">
        <v>396</v>
      </c>
      <c r="Q30" s="542" t="str">
        <f>+IF(GLEstran!$L74="Meta Conseguida","OK",IF(GLEstran!$L74="Meta Non Conseguida","NO OK",IF(GLEstran!$L74="Indicador Sen Meta","Non Procede","----")))</f>
        <v>----</v>
      </c>
      <c r="R30" s="542" t="str">
        <f>+IF(GTraduc!$L74="Meta Conseguida","OK",IF(GTraduc!$L74="Meta Non Conseguida","NO OK",IF(GTraduc!$L74="Indicador Sen Meta","Non Procede","----")))</f>
        <v>----</v>
      </c>
      <c r="S30" s="542" t="str">
        <f>+IF(GFiloApli!$L74="Meta Conseguida","OK",IF(GFiloApli!$L74="Meta Non Conseguida","NO OK",IF(GFiloApli!$L74="Indicador Sen Meta","Non Procede","----")))</f>
        <v>----</v>
      </c>
      <c r="T30" s="542" t="str">
        <f>+IF(MTraduMulti!$L74="Meta Conseguida","OK",IF(MTraduMulti!$L74="Meta Non Conseguida","NO OK",IF(MTraduMulti!$L74="Indicador Sen Meta","Non Procede","----")))</f>
        <v>----</v>
      </c>
      <c r="U30" s="542" t="str">
        <f>+IF(MEstIngles!$L74="Meta Conseguida","OK",IF(MEstIngles!$L74="Meta Non Conseguida","NO OK",IF(MEstIngles!$L74="Indicador Sen Meta","Non Procede","----")))</f>
        <v>----</v>
      </c>
      <c r="V30" s="542" t="str">
        <f>+IF(MLinguistica!$L74="Meta Conseguida","OK",IF(MLinguistica!$L74="Meta Non Conseguida","NO OK",IF(MLinguistica!$L74="Indicador Sen Meta","Non Procede","----")))</f>
        <v>----</v>
      </c>
      <c r="W30" s="542" t="str">
        <f>+IF(MComunicInt!$L74="Meta Conseguida","OK",IF(MComunicInt!$L74="Meta Non Conseguida","NO OK",IF(MComunicInt!$L74="Indicador Sen Meta","Non Procede","----")))</f>
        <v>----</v>
      </c>
      <c r="Y30" s="210">
        <f t="shared" si="8"/>
        <v>0</v>
      </c>
      <c r="Z30" s="108" t="s">
        <v>396</v>
      </c>
      <c r="AA30" s="542" t="str">
        <f>+IF(GLEstran!$P74="Meta Conseguida","OK",IF(GLEstran!$P74="Meta Non Conseguida","NO OK",IF(GLEstran!$P74="Indicador Sen Meta","Non Procede","----")))</f>
        <v>----</v>
      </c>
      <c r="AB30" s="542" t="str">
        <f>+IF(GTraduc!$P74="Meta Conseguida","OK",IF(GTraduc!$P74="Meta Non Conseguida","NO OK",IF(GTraduc!$P74="Indicador Sen Meta","Non Procede","----")))</f>
        <v>----</v>
      </c>
      <c r="AC30" s="542" t="str">
        <f>+IF(GFiloApli!$P74="Meta Conseguida","OK",IF(GFiloApli!$P74="Meta Non Conseguida","NO OK",IF(GFiloApli!$P74="Indicador Sen Meta","Non Procede","----")))</f>
        <v>----</v>
      </c>
      <c r="AD30" s="542" t="str">
        <f>+IF(MTraduMulti!$P74="Meta Conseguida","OK",IF(MTraduMulti!$P74="Meta Non Conseguida","NO OK",IF(MTraduMulti!$P74="Indicador Sen Meta","Non Procede","----")))</f>
        <v>----</v>
      </c>
      <c r="AE30" s="542" t="str">
        <f>+IF(MEstIngles!$P74="Meta Conseguida","OK",IF(MEstIngles!$P74="Meta Non Conseguida","NO OK",IF(MEstIngles!$P74="Indicador Sen Meta","Non Procede","----")))</f>
        <v>----</v>
      </c>
      <c r="AF30" s="542" t="str">
        <f>+IF(MLinguistica!$P74="Meta Conseguida","OK",IF(MLinguistica!$P74="Meta Non Conseguida","NO OK",IF(MLinguistica!$P74="Indicador Sen Meta","Non Procede","----")))</f>
        <v>----</v>
      </c>
      <c r="AG30" s="542" t="str">
        <f>+IF(MComunicInt!$P74="Meta Conseguida","OK",IF(MComunicInt!$P74="Meta Non Conseguida","NO OK",IF(MComunicInt!$P74="Indicador Sen Meta","Non Procede","----")))</f>
        <v>----</v>
      </c>
      <c r="BB30" s="532" t="str">
        <f>+IF(G30="NO OK",0,IF(G30="OK",1,""))</f>
        <v/>
      </c>
      <c r="BC30" s="532" t="str">
        <f t="shared" ref="BC30:BH30" si="24">+IF(H30="NO OK",0,IF(H30="OK",1,""))</f>
        <v/>
      </c>
      <c r="BD30" s="532" t="str">
        <f t="shared" si="24"/>
        <v/>
      </c>
      <c r="BE30" s="532" t="str">
        <f t="shared" si="24"/>
        <v/>
      </c>
      <c r="BF30" s="532" t="str">
        <f t="shared" si="24"/>
        <v/>
      </c>
      <c r="BG30" s="532" t="str">
        <f t="shared" si="24"/>
        <v/>
      </c>
      <c r="BH30" s="532" t="str">
        <f t="shared" si="24"/>
        <v/>
      </c>
      <c r="BJ30" s="533"/>
      <c r="BK30" s="533"/>
      <c r="BL30" s="533"/>
      <c r="BM30" s="533"/>
      <c r="BN30" s="533"/>
      <c r="BO30" s="533"/>
      <c r="BP30" s="533"/>
      <c r="BQ30" s="533"/>
      <c r="BR30" s="533"/>
      <c r="BS30" s="533"/>
      <c r="BT30" s="533"/>
      <c r="BU30" s="533"/>
      <c r="BV30" s="533"/>
      <c r="BW30" s="533"/>
      <c r="BX30" s="533"/>
      <c r="BY30" s="533"/>
      <c r="BZ30" s="533"/>
      <c r="CA30" s="533"/>
      <c r="CB30" s="532" t="str">
        <f>+IF(Q30="NO OK",0,IF(Q30="OK",1,""))</f>
        <v/>
      </c>
      <c r="CC30" s="532" t="str">
        <f t="shared" ref="CC30:CH30" si="25">+IF(R30="NO OK",0,IF(R30="OK",1,""))</f>
        <v/>
      </c>
      <c r="CD30" s="532" t="str">
        <f t="shared" si="25"/>
        <v/>
      </c>
      <c r="CE30" s="532" t="str">
        <f t="shared" si="25"/>
        <v/>
      </c>
      <c r="CF30" s="532" t="str">
        <f t="shared" si="25"/>
        <v/>
      </c>
      <c r="CG30" s="532" t="str">
        <f t="shared" si="25"/>
        <v/>
      </c>
      <c r="CH30" s="532" t="str">
        <f t="shared" si="25"/>
        <v/>
      </c>
      <c r="CJ30" s="533"/>
      <c r="CK30" s="533"/>
      <c r="CL30" s="533"/>
      <c r="CM30" s="533"/>
      <c r="CN30" s="532" t="str">
        <f>+IF(AA30="NO OK",0,IF(AA30="OK",1,""))</f>
        <v/>
      </c>
      <c r="CO30" s="532" t="str">
        <f t="shared" ref="CO30:CT30" si="26">+IF(AB30="NO OK",0,IF(AB30="OK",1,""))</f>
        <v/>
      </c>
      <c r="CP30" s="532" t="str">
        <f t="shared" si="26"/>
        <v/>
      </c>
      <c r="CQ30" s="532" t="str">
        <f t="shared" si="26"/>
        <v/>
      </c>
      <c r="CR30" s="532" t="str">
        <f t="shared" si="26"/>
        <v/>
      </c>
      <c r="CS30" s="532" t="str">
        <f t="shared" si="26"/>
        <v/>
      </c>
      <c r="CT30" s="532" t="str">
        <f t="shared" si="26"/>
        <v/>
      </c>
    </row>
    <row r="31" spans="1:98" ht="24.95" customHeight="1">
      <c r="A31" s="199" t="s">
        <v>347</v>
      </c>
      <c r="B31" s="200" t="s">
        <v>348</v>
      </c>
      <c r="C31" s="201" t="s">
        <v>35</v>
      </c>
      <c r="D31" s="555">
        <v>4</v>
      </c>
      <c r="E31" s="190">
        <f t="shared" si="6"/>
        <v>0</v>
      </c>
      <c r="F31" s="573" t="s">
        <v>396</v>
      </c>
      <c r="G31" s="542" t="str">
        <f>+IFERROR(IF(GLEstran!$H75="Meta Totalmente Alcanzada","OK",IF(GLEstran!$H75="Meta Parcialmente Alcanzada","PARCIAL", IF(GLEstran!$H75="Ningunha Meta Alcanzada", "NO OK", IF(GLEstran!$H75="Indicador Sen Meta", "Non Procede","----")))),"----")</f>
        <v>----</v>
      </c>
      <c r="H31" s="542" t="str">
        <f>+IFERROR(IF(GTraduc!$H75="Meta Totalmente Alcanzada","OK",IF(GTraduc!$H75="Meta Parcialmente Alcanzada","PARCIAL", IF(GTraduc!$H75="Ningunha Meta Alcanzada", "NO OK", IF(GTraduc!$H75="Indicador Sen Meta", "Non Procede","----")))),"----")</f>
        <v>----</v>
      </c>
      <c r="I31" s="542" t="str">
        <f>+IFERROR(IF(GFiloApli!$H75="Meta Totalmente Alcanzada","OK",IF(GFiloApli!$H75="Meta Parcialmente Alcanzada","PARCIAL", IF(GFiloApli!$H75="Ningunha Meta Alcanzada", "NO OK", IF(GFiloApli!$H75="Indicador Sen Meta", "Non Procede","----")))),"----")</f>
        <v>----</v>
      </c>
      <c r="J31" s="542" t="str">
        <f>+IFERROR(IF(MTraduMulti!$H75="Meta Totalmente Alcanzada","OK",IF(MTraduMulti!$H75="Meta Parcialmente Alcanzada","PARCIAL", IF(MTraduMulti!$H75="Ningunha Meta Alcanzada", "NO OK", IF(MTraduMulti!$H75="Indicador Sen Meta", "Non Procede","----")))),"----")</f>
        <v>----</v>
      </c>
      <c r="K31" s="542" t="str">
        <f>+IFERROR(IF(MEstIngles!$H75="Meta Totalmente Alcanzada","OK",IF(MEstIngles!$H75="Meta Parcialmente Alcanzada","PARCIAL", IF(MEstIngles!$H75="Ningunha Meta Alcanzada", "NO OK", IF(MEstIngles!$H75="Indicador Sen Meta", "Non Procede","----")))),"----")</f>
        <v>----</v>
      </c>
      <c r="L31" s="542" t="str">
        <f>+IFERROR(IF(MLinguistica!$H75="Meta Totalmente Alcanzada","OK",IF(MLinguistica!$H75="Meta Parcialmente Alcanzada","PARCIAL", IF(MLinguistica!$H75="Ningunha Meta Alcanzada", "NO OK", IF(MLinguistica!$H75="Indicador Sen Meta", "Non Procede","----")))),"----")</f>
        <v>----</v>
      </c>
      <c r="M31" s="542" t="str">
        <f>+IFERROR(IF(MComunicInt!$H75="Meta Totalmente Alcanzada","OK",IF(MComunicInt!$H75="Meta Parcialmente Alcanzada","PARCIAL", IF(MComunicInt!$H75="Ningunha Meta Alcanzada", "NO OK", IF(MComunicInt!$H75="Indicador Sen Meta", "Non Procede","----")))),"----")</f>
        <v>----</v>
      </c>
      <c r="O31" s="210">
        <f t="shared" si="7"/>
        <v>0</v>
      </c>
      <c r="P31" s="108" t="s">
        <v>396</v>
      </c>
      <c r="Q31" s="542" t="str">
        <f>+IFERROR(IF(GLEstran!$L75="Meta Totalmente Alcanzada","OK",IF(GLEstran!$L75="Meta Parcialmente Alcanzada","PARCIAL", IF(GLEstran!$L75="Ningunha Meta Alcanzada", "NO OK", IF(GLEstran!$L75="Indicador Sen Meta", "Non Procede","----")))),"----")</f>
        <v>----</v>
      </c>
      <c r="R31" s="542" t="str">
        <f>+IFERROR(IF(GTraduc!$L75="Meta Totalmente Alcanzada","OK",IF(GTraduc!$L75="Meta Parcialmente Alcanzada","PARCIAL", IF(GTraduc!$L75="Ningunha Meta Alcanzada", "NO OK", IF(GTraduc!$L75="Indicador Sen Meta", "Non Procede","----")))),"----")</f>
        <v>----</v>
      </c>
      <c r="S31" s="542" t="str">
        <f>+IFERROR(IF(GFiloApli!$L75="Meta Totalmente Alcanzada","OK",IF(GFiloApli!$L75="Meta Parcialmente Alcanzada","PARCIAL", IF(GFiloApli!$L75="Ningunha Meta Alcanzada", "NO OK", IF(GFiloApli!$L75="Indicador Sen Meta", "Non Procede","----")))),"----")</f>
        <v>----</v>
      </c>
      <c r="T31" s="542" t="str">
        <f>+IFERROR(IF(MTraduMulti!$L75="Meta Totalmente Alcanzada","OK",IF(MTraduMulti!$L75="Meta Parcialmente Alcanzada","PARCIAL", IF(MTraduMulti!$L75="Ningunha Meta Alcanzada", "NO OK", IF(MTraduMulti!$L75="Indicador Sen Meta", "Non Procede","----")))),"----")</f>
        <v>----</v>
      </c>
      <c r="U31" s="542" t="str">
        <f>+IFERROR(IF(MEstIngles!$L75="Meta Totalmente Alcanzada","OK",IF(MEstIngles!$L75="Meta Parcialmente Alcanzada","PARCIAL", IF(MEstIngles!$L75="Ningunha Meta Alcanzada", "NO OK", IF(MEstIngles!$L75="Indicador Sen Meta", "Non Procede","----")))),"----")</f>
        <v>----</v>
      </c>
      <c r="V31" s="542" t="str">
        <f>+IFERROR(IF(MLinguistica!$L75="Meta Totalmente Alcanzada","OK",IF(MLinguistica!$L75="Meta Parcialmente Alcanzada","PARCIAL", IF(MLinguistica!$L75="Ningunha Meta Alcanzada", "NO OK", IF(MLinguistica!$L75="Indicador Sen Meta", "Non Procede","----")))),"----")</f>
        <v>----</v>
      </c>
      <c r="W31" s="542" t="str">
        <f>+IFERROR(IF(MComunicInt!$L75="Meta Totalmente Alcanzada","OK",IF(MComunicInt!$L75="Meta Parcialmente Alcanzada","PARCIAL", IF(MComunicInt!$L75="Ningunha Meta Alcanzada", "NO OK", IF(MComunicInt!$L75="Indicador Sen Meta", "Non Procede","----")))),"----")</f>
        <v>----</v>
      </c>
      <c r="Y31" s="210">
        <f t="shared" si="8"/>
        <v>0</v>
      </c>
      <c r="Z31" s="108" t="s">
        <v>396</v>
      </c>
      <c r="AA31" s="542" t="str">
        <f>+IFERROR(IF(GLEstran!$P75="Meta Totalmente Alcanzada","OK",IF(GLEstran!$P75="Meta Parcialmente Alcanzada","PARCIAL", IF(GLEstran!$P75="Ningunha Meta Alcanzada", "NO OK", IF(GLEstran!$P75="Indicador Sen Meta", "Non Procede","----")))),"----")</f>
        <v>----</v>
      </c>
      <c r="AB31" s="542" t="str">
        <f>+IFERROR(IF(GTraduc!$P75="Meta Totalmente Alcanzada","OK",IF(GTraduc!$P75="Meta Parcialmente Alcanzada","PARCIAL", IF(GTraduc!$P75="Ningunha Meta Alcanzada", "NO OK", IF(GTraduc!$P75="Indicador Sen Meta", "Non Procede","----")))),"----")</f>
        <v>----</v>
      </c>
      <c r="AC31" s="542" t="str">
        <f>+IFERROR(IF(GFiloApli!$P75="Meta Totalmente Alcanzada","OK",IF(GFiloApli!$P75="Meta Parcialmente Alcanzada","PARCIAL", IF(GFiloApli!$P75="Ningunha Meta Alcanzada", "NO OK", IF(GFiloApli!$P75="Indicador Sen Meta", "Non Procede","----")))),"----")</f>
        <v>----</v>
      </c>
      <c r="AD31" s="542" t="str">
        <f>+IFERROR(IF(MTraduMulti!$P75="Meta Totalmente Alcanzada","OK",IF(MTraduMulti!$P75="Meta Parcialmente Alcanzada","PARCIAL", IF(MTraduMulti!$P75="Ningunha Meta Alcanzada", "NO OK", IF(MTraduMulti!$P75="Indicador Sen Meta", "Non Procede","----")))),"----")</f>
        <v>----</v>
      </c>
      <c r="AE31" s="542" t="str">
        <f>+IFERROR(IF(MEstIngles!$P75="Meta Totalmente Alcanzada","OK",IF(MEstIngles!$P75="Meta Parcialmente Alcanzada","PARCIAL", IF(MEstIngles!$P75="Ningunha Meta Alcanzada", "NO OK", IF(MEstIngles!$P75="Indicador Sen Meta", "Non Procede","----")))),"----")</f>
        <v>----</v>
      </c>
      <c r="AF31" s="542" t="str">
        <f>+IFERROR(IF(MLinguistica!$P75="Meta Totalmente Alcanzada","OK",IF(MLinguistica!$P75="Meta Parcialmente Alcanzada","PARCIAL", IF(MLinguistica!$P75="Ningunha Meta Alcanzada", "NO OK", IF(MLinguistica!$P75="Indicador Sen Meta", "Non Procede","----")))),"----")</f>
        <v>----</v>
      </c>
      <c r="AG31" s="542" t="str">
        <f>+IFERROR(IF(MComunicInt!$P75="Meta Totalmente Alcanzada","OK",IF(MComunicInt!$P75="Meta Parcialmente Alcanzada","PARCIAL", IF(MComunicInt!$P75="Ningunha Meta Alcanzada", "NO OK", IF(MComunicInt!$P75="Indicador Sen Meta", "Non Procede","----")))),"----")</f>
        <v>----</v>
      </c>
      <c r="BB31" s="534">
        <f>+IFERROR(IF(GLEstran!$H75="Indicador Sen Meta","",GLEstran!$G75/GLEstran!$F75),0)</f>
        <v>0</v>
      </c>
      <c r="BC31" s="534">
        <f>+IFERROR(IF(GTraduc!$H75="Indicador Sen Meta","",GTraduc!$G75/GTraduc!$F75),0)</f>
        <v>0</v>
      </c>
      <c r="BD31" s="534">
        <f>+IFERROR(IF(GFiloApli!$H75="Indicador Sen Meta","",GFiloApli!$G75/GFiloApli!$F75),0)</f>
        <v>0</v>
      </c>
      <c r="BE31" s="534">
        <f>+IFERROR(IF(MTraduMulti!$H75="Indicador Sen Meta","",MTraduMulti!$G75/MTraduMulti!$F75),0)</f>
        <v>0</v>
      </c>
      <c r="BF31" s="534">
        <f>+IFERROR(IF(MEstIngles!$H75="Indicador Sen Meta","",MEstIngles!$G75/MEstIngles!$F75),0)</f>
        <v>0</v>
      </c>
      <c r="BG31" s="534">
        <f>+IFERROR(IF(MLinguistica!$H75="Indicador Sen Meta","",MLinguistica!$G75/MLinguistica!$F75),0)</f>
        <v>0</v>
      </c>
      <c r="BH31" s="534">
        <f>+IFERROR(IF(MComunicInt!$H75="Indicador Sen Meta","",MComunicInt!$G75/MComunicInt!$F75),0)</f>
        <v>0</v>
      </c>
      <c r="BJ31" s="533"/>
      <c r="BK31" s="533"/>
      <c r="BL31" s="533"/>
      <c r="BM31" s="533"/>
      <c r="BN31" s="533"/>
      <c r="BO31" s="533"/>
      <c r="BP31" s="533"/>
      <c r="BQ31" s="533"/>
      <c r="BR31" s="533"/>
      <c r="BS31" s="533"/>
      <c r="BT31" s="533"/>
      <c r="BU31" s="533"/>
      <c r="BV31" s="533"/>
      <c r="BW31" s="533"/>
      <c r="BX31" s="533"/>
      <c r="BY31" s="533"/>
      <c r="BZ31" s="533"/>
      <c r="CA31" s="533"/>
      <c r="CB31" s="534">
        <f>+IFERROR(IF(GLEstran!$L75="Indicador Sen Meta","",GLEstran!$K75/GLEstran!$J75),0)</f>
        <v>0</v>
      </c>
      <c r="CC31" s="534">
        <f>+IFERROR(IF(GTraduc!$L75="Indicador Sen Meta","",GTraduc!$K75/GTraduc!$J75),0)</f>
        <v>0</v>
      </c>
      <c r="CD31" s="534">
        <f>+IFERROR(IF(GFiloApli!$L75="Indicador Sen Meta","",GFiloApli!$K75/GFiloApli!$J75),0)</f>
        <v>0</v>
      </c>
      <c r="CE31" s="534">
        <f>+IFERROR(IF(MTraduMulti!$L75="Indicador Sen Meta","",MTraduMulti!$K75/MTraduMulti!$J75),0)</f>
        <v>0</v>
      </c>
      <c r="CF31" s="534">
        <f>+IFERROR(IF(MEstIngles!$L75="Indicador Sen Meta","",MEstIngles!$K75/MEstIngles!$J75),0)</f>
        <v>0</v>
      </c>
      <c r="CG31" s="534">
        <f>+IFERROR(IF(MLinguistica!$L75="Indicador Sen Meta","",MLinguistica!$K75/MLinguistica!$J75),0)</f>
        <v>0</v>
      </c>
      <c r="CH31" s="534">
        <f>+IFERROR(IF(MComunicInt!$L75="Indicador Sen Meta","",MComunicInt!$K75/MComunicInt!$J75),0)</f>
        <v>0</v>
      </c>
      <c r="CJ31" s="533"/>
      <c r="CK31" s="533"/>
      <c r="CL31" s="533"/>
      <c r="CM31" s="533"/>
      <c r="CN31" s="534">
        <f>+IFERROR(IF(GLEstran!$P75="Indicador Sen Meta","",GLEstran!$O75/GLEstran!$N75),0)</f>
        <v>0</v>
      </c>
      <c r="CO31" s="534">
        <f>+IFERROR(IF(GTraduc!$P75="Indicador Sen Meta","",GTraduc!$O75/GTraduc!$N75),0)</f>
        <v>0</v>
      </c>
      <c r="CP31" s="534">
        <f>+IFERROR(IF(GFiloApli!$P75="Indicador Sen Meta","",GFiloApli!$O75/GFiloApli!$N75),0)</f>
        <v>0</v>
      </c>
      <c r="CQ31" s="534">
        <f>+IFERROR(IF(MTraduMulti!$P75="Indicador Sen Meta","",MTraduMulti!$O75/MTraduMulti!$N75),0)</f>
        <v>0</v>
      </c>
      <c r="CR31" s="534">
        <f>+IFERROR(IF(MEstIngles!$P75="Indicador Sen Meta","",MEstIngles!$O75/MEstIngles!$N75),0)</f>
        <v>0</v>
      </c>
      <c r="CS31" s="534">
        <f>+IFERROR(IF(MLinguistica!$P75="Indicador Sen Meta","",MLinguistica!$O75/MLinguistica!$N75),0)</f>
        <v>0</v>
      </c>
      <c r="CT31" s="534">
        <f>+IFERROR(IF(MComunicInt!$P75="Indicador Sen Meta","",MComunicInt!$O75/MComunicInt!$N75),0)</f>
        <v>0</v>
      </c>
    </row>
    <row r="32" spans="1:98" ht="24.95" customHeight="1">
      <c r="A32" s="199" t="s">
        <v>82</v>
      </c>
      <c r="B32" s="200" t="s">
        <v>83</v>
      </c>
      <c r="C32" s="201" t="s">
        <v>80</v>
      </c>
      <c r="D32" s="555">
        <v>3</v>
      </c>
      <c r="E32" s="190">
        <f t="shared" si="6"/>
        <v>1</v>
      </c>
      <c r="F32" s="574" t="str">
        <f>+IF(Centro!$H22="Meta Conseguida","OK",IF(Centro!$H22="Meta Non Conseguida","NO OK", IF(Centro!$H22="Indicador Sen Meta","Non Procede","----") ))</f>
        <v>OK</v>
      </c>
      <c r="G32" s="542" t="str">
        <f>+F32</f>
        <v>OK</v>
      </c>
      <c r="H32" s="542" t="str">
        <f t="shared" ref="H32:M32" si="27">+G32</f>
        <v>OK</v>
      </c>
      <c r="I32" s="542" t="str">
        <f t="shared" si="27"/>
        <v>OK</v>
      </c>
      <c r="J32" s="542" t="str">
        <f t="shared" si="27"/>
        <v>OK</v>
      </c>
      <c r="K32" s="542" t="str">
        <f t="shared" si="27"/>
        <v>OK</v>
      </c>
      <c r="L32" s="542" t="str">
        <f t="shared" si="27"/>
        <v>OK</v>
      </c>
      <c r="M32" s="542" t="str">
        <f t="shared" si="27"/>
        <v>OK</v>
      </c>
      <c r="O32" s="210">
        <f t="shared" si="7"/>
        <v>1</v>
      </c>
      <c r="P32" s="544" t="str">
        <f>+IF(Centro!$L22="Meta Conseguida","OK",IF(Centro!$L22="Meta Non Conseguida","NO OK", IF(Centro!$L22="Indicador Sen Meta","Non Procede","----") ))</f>
        <v>OK</v>
      </c>
      <c r="Q32" s="542" t="str">
        <f>+P32</f>
        <v>OK</v>
      </c>
      <c r="R32" s="542" t="str">
        <f t="shared" ref="R32:W32" si="28">+Q32</f>
        <v>OK</v>
      </c>
      <c r="S32" s="542" t="str">
        <f t="shared" si="28"/>
        <v>OK</v>
      </c>
      <c r="T32" s="542" t="str">
        <f t="shared" si="28"/>
        <v>OK</v>
      </c>
      <c r="U32" s="542" t="str">
        <f t="shared" si="28"/>
        <v>OK</v>
      </c>
      <c r="V32" s="542" t="str">
        <f t="shared" si="28"/>
        <v>OK</v>
      </c>
      <c r="W32" s="542" t="str">
        <f t="shared" si="28"/>
        <v>OK</v>
      </c>
      <c r="Y32" s="210">
        <f t="shared" si="8"/>
        <v>0</v>
      </c>
      <c r="Z32" s="544" t="str">
        <f>+IF(Centro!$P22="Meta Conseguida","OK",IF(Centro!$P22="Meta Non Conseguida","NO OK", IF(Centro!$P22="Indicador Sen Meta","Non Procede","----") ))</f>
        <v>----</v>
      </c>
      <c r="AA32" s="542" t="str">
        <f>+Z32</f>
        <v>----</v>
      </c>
      <c r="AB32" s="542" t="str">
        <f t="shared" ref="AB32:AG32" si="29">+AA32</f>
        <v>----</v>
      </c>
      <c r="AC32" s="542" t="str">
        <f t="shared" si="29"/>
        <v>----</v>
      </c>
      <c r="AD32" s="542" t="str">
        <f t="shared" si="29"/>
        <v>----</v>
      </c>
      <c r="AE32" s="542" t="str">
        <f t="shared" si="29"/>
        <v>----</v>
      </c>
      <c r="AF32" s="542" t="str">
        <f t="shared" si="29"/>
        <v>----</v>
      </c>
      <c r="AG32" s="542" t="str">
        <f t="shared" si="29"/>
        <v>----</v>
      </c>
      <c r="BB32" s="532">
        <f>+IF(G32="NO OK",0,IF(G32="OK",1,""))</f>
        <v>1</v>
      </c>
      <c r="BC32" s="532">
        <f t="shared" ref="BC32:BH34" si="30">+IF(H32="NO OK",0,IF(H32="OK",1,""))</f>
        <v>1</v>
      </c>
      <c r="BD32" s="532">
        <f t="shared" si="30"/>
        <v>1</v>
      </c>
      <c r="BE32" s="532">
        <f t="shared" si="30"/>
        <v>1</v>
      </c>
      <c r="BF32" s="532">
        <f t="shared" si="30"/>
        <v>1</v>
      </c>
      <c r="BG32" s="532">
        <f t="shared" si="30"/>
        <v>1</v>
      </c>
      <c r="BH32" s="532">
        <f t="shared" si="30"/>
        <v>1</v>
      </c>
      <c r="BJ32" s="533"/>
      <c r="BK32" s="533"/>
      <c r="BL32" s="533"/>
      <c r="BM32" s="533"/>
      <c r="BN32" s="533"/>
      <c r="BO32" s="533"/>
      <c r="BP32" s="533"/>
      <c r="BQ32" s="533"/>
      <c r="BR32" s="533"/>
      <c r="BS32" s="533"/>
      <c r="BT32" s="533"/>
      <c r="BU32" s="533"/>
      <c r="BV32" s="533"/>
      <c r="BW32" s="533"/>
      <c r="BX32" s="533"/>
      <c r="BY32" s="533"/>
      <c r="BZ32" s="533"/>
      <c r="CA32" s="533"/>
      <c r="CB32" s="532">
        <f>+IF(Q32="NO OK",0,IF(Q32="OK",1,""))</f>
        <v>1</v>
      </c>
      <c r="CC32" s="532">
        <f t="shared" ref="CC32:CH32" si="31">+IF(R32="NO OK",0,IF(R32="OK",1,""))</f>
        <v>1</v>
      </c>
      <c r="CD32" s="532">
        <f t="shared" si="31"/>
        <v>1</v>
      </c>
      <c r="CE32" s="532">
        <f t="shared" si="31"/>
        <v>1</v>
      </c>
      <c r="CF32" s="532">
        <f t="shared" si="31"/>
        <v>1</v>
      </c>
      <c r="CG32" s="532">
        <f t="shared" si="31"/>
        <v>1</v>
      </c>
      <c r="CH32" s="532">
        <f t="shared" si="31"/>
        <v>1</v>
      </c>
      <c r="CJ32" s="533"/>
      <c r="CK32" s="533"/>
      <c r="CL32" s="533"/>
      <c r="CM32" s="533"/>
      <c r="CN32" s="532" t="str">
        <f>+IF(AA32="NO OK",0,IF(AA32="OK",1,""))</f>
        <v/>
      </c>
      <c r="CO32" s="532" t="str">
        <f t="shared" ref="CO32:CT32" si="32">+IF(AB32="NO OK",0,IF(AB32="OK",1,""))</f>
        <v/>
      </c>
      <c r="CP32" s="532" t="str">
        <f t="shared" si="32"/>
        <v/>
      </c>
      <c r="CQ32" s="532" t="str">
        <f t="shared" si="32"/>
        <v/>
      </c>
      <c r="CR32" s="532" t="str">
        <f t="shared" si="32"/>
        <v/>
      </c>
      <c r="CS32" s="532" t="str">
        <f t="shared" si="32"/>
        <v/>
      </c>
      <c r="CT32" s="532" t="str">
        <f t="shared" si="32"/>
        <v/>
      </c>
    </row>
    <row r="33" spans="1:98" ht="24.95" customHeight="1">
      <c r="A33" s="199" t="s">
        <v>85</v>
      </c>
      <c r="B33" s="200" t="s">
        <v>86</v>
      </c>
      <c r="C33" s="201" t="s">
        <v>80</v>
      </c>
      <c r="D33" s="555">
        <v>3</v>
      </c>
      <c r="E33" s="190">
        <f t="shared" si="6"/>
        <v>0.5</v>
      </c>
      <c r="F33" s="573" t="str">
        <f>+IF(Centro!$H23="Meta Conseguida","OK",IF(Centro!$H23="Meta Non Conseguida","NO OK", IF(Centro!$H23="Indicador Sen Meta","Non Procede","----") ))</f>
        <v>OK</v>
      </c>
      <c r="G33" s="542" t="str">
        <f>+IF(GLEstran!$H80="Meta Conseguida","OK",IF(GLEstran!$H80="Meta Non Conseguida","NO OK",IF(GLEstran!$H80="Indicador Sen Meta","Non Procede","----")))</f>
        <v>----</v>
      </c>
      <c r="H33" s="542" t="str">
        <f>+IF(GTraduc!$H80="Meta Conseguida","OK",IF(GTraduc!$H80="Meta Non Conseguida","NO OK",IF(GTraduc!$H80="Indicador Sen Meta","Non Procede","----")))</f>
        <v>----</v>
      </c>
      <c r="I33" s="542" t="str">
        <f>+IF(GFiloApli!$H80="Meta Conseguida","OK",IF(GFiloApli!$H80="Meta Non Conseguida","NO OK",IF(GFiloApli!$H80="Indicador Sen Meta","Non Procede","----")))</f>
        <v>----</v>
      </c>
      <c r="J33" s="542" t="str">
        <f>+IF(MTraduMulti!$H80="Meta Conseguida","OK",IF(MTraduMulti!$H80="Meta Non Conseguida","NO OK",IF(MTraduMulti!$H80="Indicador Sen Meta","Non Procede","----")))</f>
        <v>----</v>
      </c>
      <c r="K33" s="542" t="str">
        <f>+IF(MEstIngles!$H80="Meta Conseguida","OK",IF(MEstIngles!$H80="Meta Non Conseguida","NO OK",IF(MEstIngles!$H80="Indicador Sen Meta","Non Procede","----")))</f>
        <v>----</v>
      </c>
      <c r="L33" s="542" t="str">
        <f>+IF(MLinguistica!$H80="Meta Conseguida","OK",IF(MLinguistica!$H80="Meta Non Conseguida","NO OK",IF(MLinguistica!$H80="Indicador Sen Meta","Non Procede","----")))</f>
        <v>----</v>
      </c>
      <c r="M33" s="542" t="str">
        <f>+IF(MComunicInt!$H80="Meta Conseguida","OK",IF(MComunicInt!$H80="Meta Non Conseguida","NO OK",IF(MComunicInt!$H80="Indicador Sen Meta","Non Procede","----")))</f>
        <v>----</v>
      </c>
      <c r="O33" s="210">
        <f t="shared" si="7"/>
        <v>0</v>
      </c>
      <c r="P33" s="108" t="str">
        <f>+IF(Centro!$L23="Meta Conseguida","OK",IF(Centro!$L23="Meta Non Conseguida","NO OK", IF(Centro!$L23="Indicador Sen Meta","Non Procede","----") ))</f>
        <v>----</v>
      </c>
      <c r="Q33" s="542" t="str">
        <f>+IF(GLEstran!$L80="Meta Conseguida","OK",IF(GLEstran!$L80="Meta Non Conseguida","NO OK",IF(GLEstran!$L80="Indicador Sen Meta","Non Procede","----")))</f>
        <v>----</v>
      </c>
      <c r="R33" s="542" t="str">
        <f>+IF(GTraduc!$L80="Meta Conseguida","OK",IF(GTraduc!$L80="Meta Non Conseguida","NO OK",IF(GTraduc!$L80="Indicador Sen Meta","Non Procede","----")))</f>
        <v>----</v>
      </c>
      <c r="S33" s="542" t="str">
        <f>+IF(GFiloApli!$L80="Meta Conseguida","OK",IF(GFiloApli!$L80="Meta Non Conseguida","NO OK",IF(GFiloApli!$L80="Indicador Sen Meta","Non Procede","----")))</f>
        <v>----</v>
      </c>
      <c r="T33" s="542" t="str">
        <f>+IF(MTraduMulti!$L80="Meta Conseguida","OK",IF(MTraduMulti!$L80="Meta Non Conseguida","NO OK",IF(MTraduMulti!$L80="Indicador Sen Meta","Non Procede","----")))</f>
        <v>----</v>
      </c>
      <c r="U33" s="542" t="str">
        <f>+IF(MEstIngles!$L80="Meta Conseguida","OK",IF(MEstIngles!$L80="Meta Non Conseguida","NO OK",IF(MEstIngles!$L80="Indicador Sen Meta","Non Procede","----")))</f>
        <v>----</v>
      </c>
      <c r="V33" s="542" t="str">
        <f>+IF(MLinguistica!$L80="Meta Conseguida","OK",IF(MLinguistica!$L80="Meta Non Conseguida","NO OK",IF(MLinguistica!$L80="Indicador Sen Meta","Non Procede","----")))</f>
        <v>----</v>
      </c>
      <c r="W33" s="542" t="str">
        <f>+IF(MComunicInt!$L80="Meta Conseguida","OK",IF(MComunicInt!$L80="Meta Non Conseguida","NO OK",IF(MComunicInt!$L80="Indicador Sen Meta","Non Procede","----")))</f>
        <v>----</v>
      </c>
      <c r="Y33" s="210">
        <f t="shared" si="8"/>
        <v>0</v>
      </c>
      <c r="Z33" s="108" t="str">
        <f>+IF(Centro!$P23="Meta Conseguida","OK",IF(Centro!$P23="Meta Non Conseguida","NO OK", IF(Centro!$P23="Indicador Sen Meta","Non Procede","----") ))</f>
        <v>----</v>
      </c>
      <c r="AA33" s="542" t="str">
        <f>+IF(GLEstran!$P80="Meta Conseguida","OK",IF(GLEstran!$P80="Meta Non Conseguida","NO OK",IF(GLEstran!$P80="Indicador Sen Meta","Non Procede","----")))</f>
        <v>----</v>
      </c>
      <c r="AB33" s="542" t="str">
        <f>+IF(GTraduc!$P80="Meta Conseguida","OK",IF(GTraduc!$P80="Meta Non Conseguida","NO OK",IF(GTraduc!$P80="Indicador Sen Meta","Non Procede","----")))</f>
        <v>----</v>
      </c>
      <c r="AC33" s="542" t="str">
        <f>+IF(GFiloApli!$P80="Meta Conseguida","OK",IF(GFiloApli!$P80="Meta Non Conseguida","NO OK",IF(GFiloApli!$P80="Indicador Sen Meta","Non Procede","----")))</f>
        <v>----</v>
      </c>
      <c r="AD33" s="542" t="str">
        <f>+IF(MTraduMulti!$P80="Meta Conseguida","OK",IF(MTraduMulti!$P80="Meta Non Conseguida","NO OK",IF(MTraduMulti!$P80="Indicador Sen Meta","Non Procede","----")))</f>
        <v>----</v>
      </c>
      <c r="AE33" s="542" t="str">
        <f>+IF(MEstIngles!$P80="Meta Conseguida","OK",IF(MEstIngles!$P80="Meta Non Conseguida","NO OK",IF(MEstIngles!$P80="Indicador Sen Meta","Non Procede","----")))</f>
        <v>----</v>
      </c>
      <c r="AF33" s="542" t="str">
        <f>+IF(MLinguistica!$P80="Meta Conseguida","OK",IF(MLinguistica!$P80="Meta Non Conseguida","NO OK",IF(MLinguistica!$P80="Indicador Sen Meta","Non Procede","----")))</f>
        <v>----</v>
      </c>
      <c r="AG33" s="542" t="str">
        <f>+IF(MComunicInt!$P80="Meta Conseguida","OK",IF(MComunicInt!$P80="Meta Non Conseguida","NO OK",IF(MComunicInt!$P80="Indicador Sen Meta","Non Procede","----")))</f>
        <v>----</v>
      </c>
      <c r="BB33" s="178">
        <f>+(COUNTIF($F33,"OK")+COUNTIF(G33,"OK"))/+COUNTA($F33,G33)</f>
        <v>0.5</v>
      </c>
      <c r="BC33" s="178">
        <f t="shared" ref="BC33:BH33" si="33">+(COUNTIF($F33,"OK")+COUNTIF(H33,"OK"))/+COUNTA($F33,H33)</f>
        <v>0.5</v>
      </c>
      <c r="BD33" s="178">
        <f t="shared" si="33"/>
        <v>0.5</v>
      </c>
      <c r="BE33" s="178">
        <f t="shared" si="33"/>
        <v>0.5</v>
      </c>
      <c r="BF33" s="178">
        <f t="shared" si="33"/>
        <v>0.5</v>
      </c>
      <c r="BG33" s="178">
        <f t="shared" si="33"/>
        <v>0.5</v>
      </c>
      <c r="BH33" s="178">
        <f t="shared" si="33"/>
        <v>0.5</v>
      </c>
      <c r="BJ33" s="533"/>
      <c r="BK33" s="533"/>
      <c r="BL33" s="533"/>
      <c r="BM33" s="533"/>
      <c r="BN33" s="533"/>
      <c r="BO33" s="533"/>
      <c r="BP33" s="533"/>
      <c r="BQ33" s="533"/>
      <c r="BR33" s="533"/>
      <c r="BS33" s="533"/>
      <c r="BT33" s="533"/>
      <c r="BU33" s="533"/>
      <c r="BV33" s="533"/>
      <c r="BW33" s="533"/>
      <c r="BX33" s="533"/>
      <c r="BY33" s="533"/>
      <c r="BZ33" s="533"/>
      <c r="CA33" s="533"/>
      <c r="CB33" s="178">
        <f>+(COUNTIF($P33,"OK")+COUNTIF(Q33,"OK"))/+COUNTA($P33,Q33)</f>
        <v>0</v>
      </c>
      <c r="CC33" s="178">
        <f t="shared" ref="CC33:CH33" si="34">+(COUNTIF($P33,"OK")+COUNTIF(R33,"OK"))/+COUNTA($P33,R33)</f>
        <v>0</v>
      </c>
      <c r="CD33" s="178">
        <f t="shared" si="34"/>
        <v>0</v>
      </c>
      <c r="CE33" s="178">
        <f t="shared" si="34"/>
        <v>0</v>
      </c>
      <c r="CF33" s="178">
        <f t="shared" si="34"/>
        <v>0</v>
      </c>
      <c r="CG33" s="178">
        <f t="shared" si="34"/>
        <v>0</v>
      </c>
      <c r="CH33" s="178">
        <f t="shared" si="34"/>
        <v>0</v>
      </c>
      <c r="CJ33" s="533"/>
      <c r="CK33" s="533"/>
      <c r="CL33" s="533"/>
      <c r="CM33" s="533"/>
      <c r="CN33" s="179">
        <f>+(COUNTIF($Z33,"OK")+COUNTIF(AA33,"OK"))/+COUNTA($AF33,AG33)</f>
        <v>0</v>
      </c>
      <c r="CO33" s="179">
        <f t="shared" ref="CO33:CT33" si="35">+(COUNTIF($Z33,"OK")+COUNTIF(AB33,"OK"))/+COUNTA($AF33,AH33)</f>
        <v>0</v>
      </c>
      <c r="CP33" s="179">
        <f t="shared" si="35"/>
        <v>0</v>
      </c>
      <c r="CQ33" s="179">
        <f t="shared" si="35"/>
        <v>0</v>
      </c>
      <c r="CR33" s="179">
        <f t="shared" si="35"/>
        <v>0</v>
      </c>
      <c r="CS33" s="179">
        <f t="shared" si="35"/>
        <v>0</v>
      </c>
      <c r="CT33" s="179">
        <f t="shared" si="35"/>
        <v>0</v>
      </c>
    </row>
    <row r="34" spans="1:98" ht="24.95" customHeight="1">
      <c r="A34" s="199" t="s">
        <v>362</v>
      </c>
      <c r="B34" s="200" t="s">
        <v>363</v>
      </c>
      <c r="C34" s="201" t="s">
        <v>166</v>
      </c>
      <c r="D34" s="555">
        <v>4</v>
      </c>
      <c r="E34" s="190">
        <f t="shared" si="6"/>
        <v>0</v>
      </c>
      <c r="F34" s="573" t="s">
        <v>396</v>
      </c>
      <c r="G34" s="542" t="str">
        <f>+IF(GLEstran!$H81="Meta Conseguida","OK",IF(GLEstran!$H81="Meta Non Conseguida","NO OK",IF(GLEstran!$H81="Indicador Sen Meta","Non Procede","----")))</f>
        <v>----</v>
      </c>
      <c r="H34" s="542" t="str">
        <f>+IF(GTraduc!$H81="Meta Conseguida","OK",IF(GTraduc!$H81="Meta Non Conseguida","NO OK",IF(GTraduc!$H81="Indicador Sen Meta","Non Procede","----")))</f>
        <v>----</v>
      </c>
      <c r="I34" s="542" t="str">
        <f>+IF(GFiloApli!$H81="Meta Conseguida","OK",IF(GFiloApli!$H81="Meta Non Conseguida","NO OK",IF(GFiloApli!$H81="Indicador Sen Meta","Non Procede","----")))</f>
        <v>----</v>
      </c>
      <c r="J34" s="542" t="str">
        <f>+IF(MTraduMulti!$H81="Meta Conseguida","OK",IF(MTraduMulti!$H81="Meta Non Conseguida","NO OK",IF(MTraduMulti!$H81="Indicador Sen Meta","Non Procede","----")))</f>
        <v>----</v>
      </c>
      <c r="K34" s="542" t="str">
        <f>+IF(MEstIngles!$H81="Meta Conseguida","OK",IF(MEstIngles!$H81="Meta Non Conseguida","NO OK",IF(MEstIngles!$H81="Indicador Sen Meta","Non Procede","----")))</f>
        <v>----</v>
      </c>
      <c r="L34" s="542" t="str">
        <f>+IF(MLinguistica!$H81="Meta Conseguida","OK",IF(MLinguistica!$H81="Meta Non Conseguida","NO OK",IF(MLinguistica!$H81="Indicador Sen Meta","Non Procede","----")))</f>
        <v>----</v>
      </c>
      <c r="M34" s="542" t="str">
        <f>+IF(MComunicInt!$H81="Meta Conseguida","OK",IF(MComunicInt!$H81="Meta Non Conseguida","NO OK",IF(MComunicInt!$H81="Indicador Sen Meta","Non Procede","----")))</f>
        <v>----</v>
      </c>
      <c r="O34" s="210">
        <f t="shared" si="7"/>
        <v>0</v>
      </c>
      <c r="P34" s="108" t="s">
        <v>396</v>
      </c>
      <c r="Q34" s="542" t="str">
        <f>+IF(GLEstran!$L81="Meta Conseguida","OK",IF(GLEstran!$L81="Meta Non Conseguida","NO OK",IF(GLEstran!$L81="Indicador Sen Meta","Non Procede","----")))</f>
        <v>----</v>
      </c>
      <c r="R34" s="542" t="str">
        <f>+IF(GTraduc!$L81="Meta Conseguida","OK",IF(GTraduc!$L81="Meta Non Conseguida","NO OK",IF(GTraduc!$L81="Indicador Sen Meta","Non Procede","----")))</f>
        <v>----</v>
      </c>
      <c r="S34" s="542" t="str">
        <f>+IF(GFiloApli!$L81="Meta Conseguida","OK",IF(GFiloApli!$L81="Meta Non Conseguida","NO OK",IF(GFiloApli!$L81="Indicador Sen Meta","Non Procede","----")))</f>
        <v>----</v>
      </c>
      <c r="T34" s="542" t="str">
        <f>+IF(MTraduMulti!$L81="Meta Conseguida","OK",IF(MTraduMulti!$L81="Meta Non Conseguida","NO OK",IF(MTraduMulti!$L81="Indicador Sen Meta","Non Procede","----")))</f>
        <v>----</v>
      </c>
      <c r="U34" s="542" t="str">
        <f>+IF(MEstIngles!$L81="Meta Conseguida","OK",IF(MEstIngles!$L81="Meta Non Conseguida","NO OK",IF(MEstIngles!$L81="Indicador Sen Meta","Non Procede","----")))</f>
        <v>----</v>
      </c>
      <c r="V34" s="542" t="str">
        <f>+IF(MLinguistica!$L81="Meta Conseguida","OK",IF(MLinguistica!$L81="Meta Non Conseguida","NO OK",IF(MLinguistica!$L81="Indicador Sen Meta","Non Procede","----")))</f>
        <v>----</v>
      </c>
      <c r="W34" s="542" t="str">
        <f>+IF(MComunicInt!$L81="Meta Conseguida","OK",IF(MComunicInt!$L81="Meta Non Conseguida","NO OK",IF(MComunicInt!$L81="Indicador Sen Meta","Non Procede","----")))</f>
        <v>----</v>
      </c>
      <c r="Y34" s="210">
        <f t="shared" si="8"/>
        <v>0</v>
      </c>
      <c r="Z34" s="108" t="s">
        <v>396</v>
      </c>
      <c r="AA34" s="542" t="str">
        <f>+IF(GLEstran!$P81="Meta Conseguida","OK",IF(GLEstran!$P81="Meta Non Conseguida","NO OK",IF(GLEstran!$P81="Indicador Sen Meta","Non Procede","----")))</f>
        <v>----</v>
      </c>
      <c r="AB34" s="542" t="str">
        <f>+IF(GTraduc!$P81="Meta Conseguida","OK",IF(GTraduc!$P81="Meta Non Conseguida","NO OK",IF(GTraduc!$P81="Indicador Sen Meta","Non Procede","----")))</f>
        <v>----</v>
      </c>
      <c r="AC34" s="542" t="str">
        <f>+IF(GFiloApli!$P81="Meta Conseguida","OK",IF(GFiloApli!$P81="Meta Non Conseguida","NO OK",IF(GFiloApli!$P81="Indicador Sen Meta","Non Procede","----")))</f>
        <v>----</v>
      </c>
      <c r="AD34" s="542" t="str">
        <f>+IF(MTraduMulti!$P81="Meta Conseguida","OK",IF(MTraduMulti!$P81="Meta Non Conseguida","NO OK",IF(MTraduMulti!$P81="Indicador Sen Meta","Non Procede","----")))</f>
        <v>----</v>
      </c>
      <c r="AE34" s="542" t="str">
        <f>+IF(MEstIngles!$P81="Meta Conseguida","OK",IF(MEstIngles!$P81="Meta Non Conseguida","NO OK",IF(MEstIngles!$P81="Indicador Sen Meta","Non Procede","----")))</f>
        <v>----</v>
      </c>
      <c r="AF34" s="542" t="str">
        <f>+IF(MLinguistica!$P81="Meta Conseguida","OK",IF(MLinguistica!$P81="Meta Non Conseguida","NO OK",IF(MLinguistica!$P81="Indicador Sen Meta","Non Procede","----")))</f>
        <v>----</v>
      </c>
      <c r="AG34" s="542" t="str">
        <f>+IF(MComunicInt!$P81="Meta Conseguida","OK",IF(MComunicInt!$P81="Meta Non Conseguida","NO OK",IF(MComunicInt!$P81="Indicador Sen Meta","Non Procede","----")))</f>
        <v>----</v>
      </c>
      <c r="BB34" s="532" t="str">
        <f>+IF(G34="NO OK",0,IF(G34="OK",1,""))</f>
        <v/>
      </c>
      <c r="BC34" s="532" t="str">
        <f t="shared" si="30"/>
        <v/>
      </c>
      <c r="BD34" s="532" t="str">
        <f t="shared" si="30"/>
        <v/>
      </c>
      <c r="BE34" s="532" t="str">
        <f t="shared" si="30"/>
        <v/>
      </c>
      <c r="BF34" s="532" t="str">
        <f t="shared" si="30"/>
        <v/>
      </c>
      <c r="BG34" s="532" t="str">
        <f t="shared" si="30"/>
        <v/>
      </c>
      <c r="BH34" s="532" t="str">
        <f t="shared" si="30"/>
        <v/>
      </c>
      <c r="BJ34" s="533"/>
      <c r="BK34" s="533"/>
      <c r="BL34" s="533"/>
      <c r="BM34" s="533"/>
      <c r="BN34" s="533"/>
      <c r="BO34" s="533"/>
      <c r="BP34" s="533"/>
      <c r="BQ34" s="533"/>
      <c r="BR34" s="533"/>
      <c r="BS34" s="533"/>
      <c r="BT34" s="533"/>
      <c r="BU34" s="533"/>
      <c r="BV34" s="533"/>
      <c r="BW34" s="533"/>
      <c r="BX34" s="533"/>
      <c r="BY34" s="533"/>
      <c r="BZ34" s="533"/>
      <c r="CA34" s="533"/>
      <c r="CB34" s="532" t="str">
        <f>+IF(Q34="NO OK",0,IF(Q34="OK",1,""))</f>
        <v/>
      </c>
      <c r="CC34" s="532" t="str">
        <f t="shared" ref="CC34:CH34" si="36">+IF(R34="NO OK",0,IF(R34="OK",1,""))</f>
        <v/>
      </c>
      <c r="CD34" s="532" t="str">
        <f t="shared" si="36"/>
        <v/>
      </c>
      <c r="CE34" s="532" t="str">
        <f t="shared" si="36"/>
        <v/>
      </c>
      <c r="CF34" s="532" t="str">
        <f t="shared" si="36"/>
        <v/>
      </c>
      <c r="CG34" s="532" t="str">
        <f t="shared" si="36"/>
        <v/>
      </c>
      <c r="CH34" s="532" t="str">
        <f t="shared" si="36"/>
        <v/>
      </c>
      <c r="CJ34" s="533"/>
      <c r="CK34" s="533"/>
      <c r="CL34" s="533"/>
      <c r="CM34" s="533"/>
      <c r="CN34" s="532" t="str">
        <f>+IF(AA34="NO OK",0,IF(AA34="OK",1,""))</f>
        <v/>
      </c>
      <c r="CO34" s="532" t="str">
        <f t="shared" ref="CO34:CT34" si="37">+IF(AB34="NO OK",0,IF(AB34="OK",1,""))</f>
        <v/>
      </c>
      <c r="CP34" s="532" t="str">
        <f t="shared" si="37"/>
        <v/>
      </c>
      <c r="CQ34" s="532" t="str">
        <f t="shared" si="37"/>
        <v/>
      </c>
      <c r="CR34" s="532" t="str">
        <f t="shared" si="37"/>
        <v/>
      </c>
      <c r="CS34" s="532" t="str">
        <f t="shared" si="37"/>
        <v/>
      </c>
      <c r="CT34" s="532" t="str">
        <f t="shared" si="37"/>
        <v/>
      </c>
    </row>
    <row r="35" spans="1:98" ht="25.5">
      <c r="A35" s="202" t="s">
        <v>365</v>
      </c>
      <c r="B35" s="203" t="s">
        <v>366</v>
      </c>
      <c r="C35" s="204" t="s">
        <v>259</v>
      </c>
      <c r="D35" s="557">
        <v>1</v>
      </c>
      <c r="E35" s="191">
        <f t="shared" si="6"/>
        <v>0.76190476190476186</v>
      </c>
      <c r="F35" s="575" t="s">
        <v>396</v>
      </c>
      <c r="G35" s="543" t="str">
        <f>+IFERROR(IF(GLEstran!$H82="Meta Totalmente Alcanzada","OK",IF(GLEstran!$H82="Meta Parcialmente Alcanzada","PARCIAL", IF(GLEstran!$H82="Ningunha Meta Alcanzada", "NO OK", IF(GLEstran!$H82="Indicador Sen Meta", "Non Procede","----")))),"----")</f>
        <v>PARCIAL</v>
      </c>
      <c r="H35" s="543" t="str">
        <f>+IFERROR(IF(GTraduc!$H82="Meta Totalmente Alcanzada","OK",IF(GTraduc!$H82="Meta Parcialmente Alcanzada","PARCIAL", IF(GTraduc!$H82="Ningunha Meta Alcanzada", "NO OK", IF(GTraduc!$H82="Indicador Sen Meta", "Non Procede","----")))),"----")</f>
        <v>PARCIAL</v>
      </c>
      <c r="I35" s="543" t="str">
        <f>+IFERROR(IF(GFiloApli!$H82="Meta Totalmente Alcanzada","OK",IF(GFiloApli!$H82="Meta Parcialmente Alcanzada","PARCIAL", IF(GFiloApli!$H82="Ningunha Meta Alcanzada", "NO OK", IF(GFiloApli!$H82="Indicador Sen Meta", "Non Procede","----")))),"----")</f>
        <v>OK</v>
      </c>
      <c r="J35" s="543" t="str">
        <f>+IFERROR(IF(MTraduMulti!$H82="Meta Totalmente Alcanzada","OK",IF(MTraduMulti!$H82="Meta Parcialmente Alcanzada","PARCIAL", IF(MTraduMulti!$H82="Ningunha Meta Alcanzada", "NO OK", IF(MTraduMulti!$H82="Indicador Sen Meta", "Non Procede","----")))),"----")</f>
        <v>OK</v>
      </c>
      <c r="K35" s="543" t="str">
        <f>+IFERROR(IF(MEstIngles!$H82="Meta Totalmente Alcanzada","OK",IF(MEstIngles!$H82="Meta Parcialmente Alcanzada","PARCIAL", IF(MEstIngles!$H82="Ningunha Meta Alcanzada", "NO OK", IF(MEstIngles!$H82="Indicador Sen Meta", "Non Procede","----")))),"----")</f>
        <v>PARCIAL</v>
      </c>
      <c r="L35" s="543" t="str">
        <f>+IFERROR(IF(MLinguistica!$H82="Meta Totalmente Alcanzada","OK",IF(MLinguistica!$H82="Meta Parcialmente Alcanzada","PARCIAL", IF(MLinguistica!$H82="Ningunha Meta Alcanzada", "NO OK", IF(MLinguistica!$H82="Indicador Sen Meta", "Non Procede","----")))),"----")</f>
        <v>OK</v>
      </c>
      <c r="M35" s="543" t="str">
        <f>+IFERROR(IF(MComunicInt!$H82="Meta Totalmente Alcanzada","OK",IF(MComunicInt!$H82="Meta Parcialmente Alcanzada","PARCIAL", IF(MComunicInt!$H82="Ningunha Meta Alcanzada", "NO OK", IF(MComunicInt!$H82="Indicador Sen Meta", "Non Procede","----")))),"----")</f>
        <v>PARCIAL</v>
      </c>
      <c r="O35" s="211">
        <f t="shared" si="7"/>
        <v>0.6428571428571429</v>
      </c>
      <c r="P35" s="109" t="s">
        <v>396</v>
      </c>
      <c r="Q35" s="543" t="str">
        <f>+IFERROR(IF(GLEstran!$L82="Meta Totalmente Alcanzada","OK",IF(GLEstran!$L82="Meta Parcialmente Alcanzada","PARCIAL", IF(GLEstran!$L82="Ningunha Meta Alcanzada", "NO OK", IF(GLEstran!$L82="Indicador Sen Meta", "Non Procede","----")))),"----")</f>
        <v>PARCIAL</v>
      </c>
      <c r="R35" s="543" t="str">
        <f>+IFERROR(IF(GTraduc!$L82="Meta Totalmente Alcanzada","OK",IF(GTraduc!$L82="Meta Parcialmente Alcanzada","PARCIAL", IF(GTraduc!$L82="Ningunha Meta Alcanzada", "NO OK", IF(GTraduc!$L82="Indicador Sen Meta", "Non Procede","----")))),"----")</f>
        <v>PARCIAL</v>
      </c>
      <c r="S35" s="543" t="str">
        <f>+IFERROR(IF(GFiloApli!$L82="Meta Totalmente Alcanzada","OK",IF(GFiloApli!$L82="Meta Parcialmente Alcanzada","PARCIAL", IF(GFiloApli!$L82="Ningunha Meta Alcanzada", "NO OK", IF(GFiloApli!$L82="Indicador Sen Meta", "Non Procede","----")))),"----")</f>
        <v>PARCIAL</v>
      </c>
      <c r="T35" s="543" t="str">
        <f>+IFERROR(IF(MTraduMulti!$L82="Meta Totalmente Alcanzada","OK",IF(MTraduMulti!$L82="Meta Parcialmente Alcanzada","PARCIAL", IF(MTraduMulti!$L82="Ningunha Meta Alcanzada", "NO OK", IF(MTraduMulti!$L82="Indicador Sen Meta", "Non Procede","----")))),"----")</f>
        <v>OK</v>
      </c>
      <c r="U35" s="543" t="str">
        <f>+IFERROR(IF(MEstIngles!$L82="Meta Totalmente Alcanzada","OK",IF(MEstIngles!$L82="Meta Parcialmente Alcanzada","PARCIAL", IF(MEstIngles!$L82="Ningunha Meta Alcanzada", "NO OK", IF(MEstIngles!$L82="Indicador Sen Meta", "Non Procede","----")))),"----")</f>
        <v>PARCIAL</v>
      </c>
      <c r="V35" s="543" t="str">
        <f>+IFERROR(IF(MLinguistica!$L82="Meta Totalmente Alcanzada","OK",IF(MLinguistica!$L82="Meta Parcialmente Alcanzada","PARCIAL", IF(MLinguistica!$L82="Ningunha Meta Alcanzada", "NO OK", IF(MLinguistica!$L82="Indicador Sen Meta", "Non Procede","----")))),"----")</f>
        <v>OK</v>
      </c>
      <c r="W35" s="543" t="str">
        <f>+IFERROR(IF(MComunicInt!$L82="Meta Totalmente Alcanzada","OK",IF(MComunicInt!$L82="Meta Parcialmente Alcanzada","PARCIAL", IF(MComunicInt!$L82="Ningunha Meta Alcanzada", "NO OK", IF(MComunicInt!$L82="Indicador Sen Meta", "Non Procede","----")))),"----")</f>
        <v>PARCIAL</v>
      </c>
      <c r="Y35" s="211">
        <f t="shared" si="8"/>
        <v>0</v>
      </c>
      <c r="Z35" s="109" t="s">
        <v>396</v>
      </c>
      <c r="AA35" s="543" t="str">
        <f>+IFERROR(IF(GLEstran!$P82="Meta Totalmente Alcanzada","OK",IF(GLEstran!$P82="Meta Parcialmente Alcanzada","PARCIAL", IF(GLEstran!$P82="Ningunha Meta Alcanzada", "NO OK", IF(GLEstran!$P82="Indicador Sen Meta", "Non Procede","----")))),"----")</f>
        <v>----</v>
      </c>
      <c r="AB35" s="543" t="str">
        <f>+IFERROR(IF(GTraduc!$P82="Meta Totalmente Alcanzada","OK",IF(GTraduc!$P82="Meta Parcialmente Alcanzada","PARCIAL", IF(GTraduc!$P82="Ningunha Meta Alcanzada", "NO OK", IF(GTraduc!$P82="Indicador Sen Meta", "Non Procede","----")))),"----")</f>
        <v>----</v>
      </c>
      <c r="AC35" s="543" t="str">
        <f>+IFERROR(IF(GFiloApli!$P82="Meta Totalmente Alcanzada","OK",IF(GFiloApli!$P82="Meta Parcialmente Alcanzada","PARCIAL", IF(GFiloApli!$P82="Ningunha Meta Alcanzada", "NO OK", IF(GFiloApli!$P82="Indicador Sen Meta", "Non Procede","----")))),"----")</f>
        <v>----</v>
      </c>
      <c r="AD35" s="543" t="str">
        <f>+IFERROR(IF(MTraduMulti!$P82="Meta Totalmente Alcanzada","OK",IF(MTraduMulti!$P82="Meta Parcialmente Alcanzada","PARCIAL", IF(MTraduMulti!$P82="Ningunha Meta Alcanzada", "NO OK", IF(MTraduMulti!$P82="Indicador Sen Meta", "Non Procede","----")))),"----")</f>
        <v>----</v>
      </c>
      <c r="AE35" s="543" t="str">
        <f>+IFERROR(IF(MEstIngles!$P82="Meta Totalmente Alcanzada","OK",IF(MEstIngles!$P82="Meta Parcialmente Alcanzada","PARCIAL", IF(MEstIngles!$P82="Ningunha Meta Alcanzada", "NO OK", IF(MEstIngles!$P82="Indicador Sen Meta", "Non Procede","----")))),"----")</f>
        <v>----</v>
      </c>
      <c r="AF35" s="543" t="str">
        <f>+IFERROR(IF(MLinguistica!$P82="Meta Totalmente Alcanzada","OK",IF(MLinguistica!$P82="Meta Parcialmente Alcanzada","PARCIAL", IF(MLinguistica!$P82="Ningunha Meta Alcanzada", "NO OK", IF(MLinguistica!$P82="Indicador Sen Meta", "Non Procede","----")))),"----")</f>
        <v>----</v>
      </c>
      <c r="AG35" s="543" t="str">
        <f>+IFERROR(IF(MComunicInt!$P82="Meta Totalmente Alcanzada","OK",IF(MComunicInt!$P82="Meta Parcialmente Alcanzada","PARCIAL", IF(MComunicInt!$P82="Ningunha Meta Alcanzada", "NO OK", IF(MComunicInt!$P82="Indicador Sen Meta", "Non Procede","----")))),"----")</f>
        <v>----</v>
      </c>
      <c r="BB35" s="534">
        <f>+IFERROR(IF(GLEstran!$H82="Indicador Sen Meta","",GLEstran!$G82/GLEstran!$F82),0)</f>
        <v>0.33333333333333331</v>
      </c>
      <c r="BC35" s="534">
        <f>+IFERROR(IF(GTraduc!$H82="Indicador Sen Meta","",GTraduc!$G82/GTraduc!$F82),0)</f>
        <v>0.66666666666666663</v>
      </c>
      <c r="BD35" s="534">
        <f>+IFERROR(IF(GFiloApli!$H82="Indicador Sen Meta","",GFiloApli!$G82/GFiloApli!$F82),0)</f>
        <v>1</v>
      </c>
      <c r="BE35" s="534">
        <f>+IFERROR(IF(MTraduMulti!$H82="Indicador Sen Meta","",MTraduMulti!$G82/MTraduMulti!$F82),0)</f>
        <v>1</v>
      </c>
      <c r="BF35" s="534">
        <f>+IFERROR(IF(MEstIngles!$H82="Indicador Sen Meta","",MEstIngles!$G82/MEstIngles!$F82),0)</f>
        <v>0.66666666666666663</v>
      </c>
      <c r="BG35" s="534">
        <f>+IFERROR(IF(MLinguistica!$H82="Indicador Sen Meta","",MLinguistica!$G82/MLinguistica!$F82),0)</f>
        <v>1</v>
      </c>
      <c r="BH35" s="534">
        <f>+IFERROR(IF(MComunicInt!$H82="Indicador Sen Meta","",MComunicInt!$G82/MComunicInt!$F82),0)</f>
        <v>0.66666666666666663</v>
      </c>
      <c r="BJ35" s="533"/>
      <c r="BK35" s="533"/>
      <c r="BL35" s="533"/>
      <c r="BM35" s="533"/>
      <c r="BN35" s="533"/>
      <c r="BO35" s="533"/>
      <c r="BP35" s="533"/>
      <c r="BQ35" s="533"/>
      <c r="BR35" s="533"/>
      <c r="BS35" s="533"/>
      <c r="BT35" s="533"/>
      <c r="BU35" s="533"/>
      <c r="BV35" s="533"/>
      <c r="BW35" s="533"/>
      <c r="BX35" s="533"/>
      <c r="BY35" s="533"/>
      <c r="BZ35" s="533"/>
      <c r="CA35" s="533"/>
      <c r="CB35" s="534">
        <f>+IFERROR(IF(GLEstran!$L82="Indicador Sen Meta","",GLEstran!$K82/GLEstran!$J82),0)</f>
        <v>0.33333333333333331</v>
      </c>
      <c r="CC35" s="534">
        <f>+IFERROR(IF(GTraduc!$L82="Indicador Sen Meta","",GTraduc!$K82/GTraduc!$J82),0)</f>
        <v>0.33333333333333331</v>
      </c>
      <c r="CD35" s="534">
        <f>+IFERROR(IF(GFiloApli!$L82="Indicador Sen Meta","",GFiloApli!$K82/GFiloApli!$J82),0)</f>
        <v>0.5</v>
      </c>
      <c r="CE35" s="534">
        <f>+IFERROR(IF(MTraduMulti!$L82="Indicador Sen Meta","",MTraduMulti!$K82/MTraduMulti!$J82),0)</f>
        <v>1</v>
      </c>
      <c r="CF35" s="534">
        <f>+IFERROR(IF(MEstIngles!$L82="Indicador Sen Meta","",MEstIngles!$K82/MEstIngles!$J82),0)</f>
        <v>0.66666666666666663</v>
      </c>
      <c r="CG35" s="534">
        <f>+IFERROR(IF(MLinguistica!$L82="Indicador Sen Meta","",MLinguistica!$K82/MLinguistica!$J82),0)</f>
        <v>1</v>
      </c>
      <c r="CH35" s="534">
        <f>+IFERROR(IF(MComunicInt!$L82="Indicador Sen Meta","",MComunicInt!$K82/MComunicInt!$J82),0)</f>
        <v>0.66666666666666663</v>
      </c>
      <c r="CJ35" s="533"/>
      <c r="CK35" s="533"/>
      <c r="CL35" s="533"/>
      <c r="CM35" s="533"/>
      <c r="CN35" s="534">
        <f>+IFERROR(IF(GLEstran!$P82="Indicador Sen Meta","",GLEstran!$O82/GLEstran!$N82),0)</f>
        <v>0</v>
      </c>
      <c r="CO35" s="534">
        <f>+IFERROR(IF(GTraduc!$P82="Indicador Sen Meta","",GTraduc!$O82/GTraduc!$N82),0)</f>
        <v>0</v>
      </c>
      <c r="CP35" s="534">
        <f>+IFERROR(IF(GFiloApli!$P82="Indicador Sen Meta","",GFiloApli!$O82/GFiloApli!$N82),0)</f>
        <v>0</v>
      </c>
      <c r="CQ35" s="534">
        <f>+IFERROR(IF(MTraduMulti!$P82="Indicador Sen Meta","",MTraduMulti!$O82/MTraduMulti!$N82),0)</f>
        <v>0</v>
      </c>
      <c r="CR35" s="534">
        <f>+IFERROR(IF(MEstIngles!$P82="Indicador Sen Meta","",MEstIngles!$O82/MEstIngles!$N82),0)</f>
        <v>0</v>
      </c>
      <c r="CS35" s="534">
        <f>+IFERROR(IF(MLinguistica!$P82="Indicador Sen Meta","",MLinguistica!$O82/MLinguistica!$N82),0)</f>
        <v>0</v>
      </c>
      <c r="CT35" s="534">
        <f>+IFERROR(IF(MComunicInt!$P82="Indicador Sen Meta","",MComunicInt!$O82/MComunicInt!$N82),0)</f>
        <v>0</v>
      </c>
    </row>
    <row r="36" spans="1:98" ht="24.95" customHeight="1" thickBot="1">
      <c r="A36" s="565"/>
      <c r="B36" s="563"/>
      <c r="C36" s="563"/>
      <c r="D36" s="558"/>
      <c r="BB36" s="565"/>
      <c r="BC36" s="571"/>
      <c r="BD36" s="565"/>
      <c r="BE36" s="565"/>
      <c r="BF36" s="565"/>
      <c r="BG36" s="565"/>
      <c r="BH36" s="565"/>
      <c r="BJ36" s="533"/>
      <c r="BK36" s="533"/>
      <c r="BL36" s="533"/>
      <c r="BM36" s="533"/>
      <c r="BN36" s="533"/>
      <c r="BO36" s="533"/>
      <c r="BP36" s="533"/>
      <c r="BQ36" s="533"/>
      <c r="BR36" s="533"/>
      <c r="BS36" s="533"/>
      <c r="BT36" s="533"/>
      <c r="BU36" s="533"/>
      <c r="BV36" s="533"/>
      <c r="BW36" s="533"/>
      <c r="BX36" s="533"/>
      <c r="BY36" s="533"/>
      <c r="BZ36" s="533"/>
      <c r="CA36" s="533"/>
      <c r="CB36" s="565"/>
      <c r="CC36" s="565"/>
      <c r="CD36" s="565"/>
      <c r="CE36" s="565"/>
      <c r="CF36" s="565"/>
      <c r="CG36" s="565"/>
      <c r="CH36" s="565"/>
      <c r="CJ36" s="533"/>
      <c r="CK36" s="533"/>
      <c r="CL36" s="533"/>
      <c r="CM36" s="533"/>
      <c r="CN36" s="565"/>
      <c r="CO36" s="565"/>
      <c r="CP36" s="565"/>
      <c r="CQ36" s="565"/>
      <c r="CR36" s="565"/>
      <c r="CS36" s="565"/>
      <c r="CT36" s="565"/>
    </row>
    <row r="37" spans="1:98" ht="24.95" customHeight="1" thickBot="1">
      <c r="A37" s="662" t="s">
        <v>88</v>
      </c>
      <c r="B37" s="663"/>
      <c r="C37" s="181"/>
      <c r="D37" s="561"/>
      <c r="E37" s="78"/>
      <c r="F37" s="41"/>
      <c r="G37" s="41"/>
      <c r="H37" s="41"/>
      <c r="I37" s="41"/>
      <c r="J37" s="41"/>
      <c r="K37" s="41"/>
      <c r="L37" s="41"/>
      <c r="M37" s="41"/>
      <c r="O37" s="78"/>
      <c r="P37" s="41"/>
      <c r="Q37" s="41"/>
      <c r="R37" s="41"/>
      <c r="S37" s="41"/>
      <c r="T37" s="41"/>
      <c r="U37" s="41"/>
      <c r="V37" s="41"/>
      <c r="W37" s="41"/>
      <c r="Y37" s="78"/>
      <c r="Z37" s="41"/>
      <c r="AA37" s="41"/>
      <c r="AB37" s="41"/>
      <c r="AC37" s="41"/>
      <c r="AD37" s="41"/>
      <c r="AE37" s="41"/>
      <c r="AF37" s="41"/>
      <c r="AG37" s="41"/>
      <c r="BB37" s="183"/>
      <c r="BC37" s="536"/>
      <c r="BD37" s="183"/>
      <c r="BE37" s="183"/>
      <c r="BF37" s="183"/>
      <c r="BG37" s="183"/>
      <c r="BH37" s="183"/>
      <c r="BJ37" s="531"/>
      <c r="BK37" s="531"/>
      <c r="BL37" s="531"/>
      <c r="BM37" s="531"/>
      <c r="BN37" s="531"/>
      <c r="BO37" s="531"/>
      <c r="BP37" s="531"/>
      <c r="BQ37" s="531"/>
      <c r="BR37" s="531"/>
      <c r="BS37" s="531"/>
      <c r="BT37" s="531"/>
      <c r="BU37" s="531"/>
      <c r="BV37" s="531"/>
      <c r="BW37" s="531"/>
      <c r="BX37" s="531"/>
      <c r="BY37" s="531"/>
      <c r="BZ37" s="531"/>
      <c r="CA37" s="531"/>
      <c r="CB37" s="183"/>
      <c r="CC37" s="183"/>
      <c r="CD37" s="183"/>
      <c r="CE37" s="183"/>
      <c r="CF37" s="183"/>
      <c r="CG37" s="183"/>
      <c r="CH37" s="183"/>
      <c r="CJ37" s="533"/>
      <c r="CK37" s="533"/>
      <c r="CL37" s="533"/>
      <c r="CM37" s="533"/>
      <c r="CN37" s="183"/>
      <c r="CO37" s="183"/>
      <c r="CP37" s="183"/>
      <c r="CQ37" s="183"/>
      <c r="CR37" s="183"/>
      <c r="CS37" s="183"/>
      <c r="CT37" s="183"/>
    </row>
    <row r="38" spans="1:98" ht="24.95" customHeight="1" thickBot="1">
      <c r="A38" s="565"/>
      <c r="B38" s="563"/>
      <c r="C38" s="563"/>
      <c r="D38" s="558"/>
      <c r="BB38" s="565"/>
      <c r="BC38" s="571"/>
      <c r="BD38" s="565"/>
      <c r="BE38" s="565"/>
      <c r="BF38" s="565"/>
      <c r="BG38" s="565"/>
      <c r="BH38" s="565"/>
      <c r="BJ38" s="533"/>
      <c r="BK38" s="533"/>
      <c r="BL38" s="533"/>
      <c r="BM38" s="533"/>
      <c r="BN38" s="533"/>
      <c r="BO38" s="533"/>
      <c r="BP38" s="533"/>
      <c r="BQ38" s="533"/>
      <c r="BR38" s="533"/>
      <c r="BS38" s="533"/>
      <c r="BT38" s="533"/>
      <c r="BU38" s="533"/>
      <c r="BV38" s="533"/>
      <c r="BW38" s="533"/>
      <c r="BX38" s="533"/>
      <c r="BY38" s="533"/>
      <c r="BZ38" s="533"/>
      <c r="CA38" s="533"/>
      <c r="CB38" s="565"/>
      <c r="CC38" s="565"/>
      <c r="CD38" s="565"/>
      <c r="CE38" s="565"/>
      <c r="CF38" s="565"/>
      <c r="CG38" s="565"/>
      <c r="CH38" s="565"/>
      <c r="CJ38" s="533"/>
      <c r="CK38" s="533"/>
      <c r="CL38" s="533"/>
      <c r="CM38" s="533"/>
      <c r="CN38" s="565"/>
      <c r="CO38" s="565"/>
      <c r="CP38" s="565"/>
      <c r="CQ38" s="565"/>
      <c r="CR38" s="565"/>
      <c r="CS38" s="565"/>
      <c r="CT38" s="565"/>
    </row>
    <row r="39" spans="1:98" ht="30" customHeight="1" thickBot="1">
      <c r="A39" s="193" t="s">
        <v>89</v>
      </c>
      <c r="B39" s="194" t="s">
        <v>90</v>
      </c>
      <c r="C39" s="195" t="s">
        <v>91</v>
      </c>
      <c r="D39" s="562"/>
      <c r="E39" s="192">
        <f>+IFERROR(AVERAGE(BB39:BH39),0)</f>
        <v>0</v>
      </c>
      <c r="F39" s="111" t="str">
        <f>+IFERROR(IF(Centro!$H$27="Meta Totalmente Alcanzada","OK",IF(Centro!$H$27="Meta Parcialmente Alcanzada","PARCIAL",IF(Centro!$H$27="Ningunha Meta Alcanzada","NO OK","----"))),"----")</f>
        <v>PARCIAL</v>
      </c>
      <c r="G39" s="149" t="str">
        <f>+IFERROR(IF(GLEstran!$H$92="Meta Totalmente Alcanzada","OK",IF(GLEstran!$H$92="Indicador Sen Meta","----",IF(GLEstran!$H$92="Ningunha Meta Alcanzada","NO OK","PARCIAL"))),"----")</f>
        <v>PARCIAL</v>
      </c>
      <c r="H39" s="149" t="str">
        <f>+IFERROR(IF(GTraduc!$H$92="Meta Totalmente Alcanzada","OK",IF(GTraduc!$H$92="Indicador Sen Meta","----",IF(GTraduc!$H$92="Ningunha Meta Alcanzada","NO OK","PARCIAL"))),"----")</f>
        <v>PARCIAL</v>
      </c>
      <c r="I39" s="149" t="str">
        <f>+IFERROR(IF(GFiloApli!$H$92="Meta Totalmente Alcanzada","OK",IF(GFiloApli!$H$92="Indicador Sen Meta","----",IF(GFiloApli!$H$92="Ningunha Meta Alcanzada","NO OK","PARCIAL"))),"----")</f>
        <v>PARCIAL</v>
      </c>
      <c r="J39" s="149" t="str">
        <f>+IFERROR(IF(MTraduMulti!$H$92="Meta Totalmente Alcanzada","OK",IF(MTraduMulti!$H$92="Indicador Sen Meta","----",IF(MTraduMulti!$H$92="Ningunha Meta Alcanzada","NO OK","PARCIAL"))),"----")</f>
        <v>PARCIAL</v>
      </c>
      <c r="K39" s="149" t="str">
        <f>+IFERROR(IF(MEstIngles!$H$92="Meta Totalmente Alcanzada","OK",IF(MEstIngles!$H$92="Indicador Sen Meta","----",IF(MEstIngles!$H$92="Ningunha Meta Alcanzada","NO OK","PARCIAL"))),"----")</f>
        <v>PARCIAL</v>
      </c>
      <c r="L39" s="149" t="str">
        <f>+IFERROR(IF(MLinguistica!$H$92="Meta Totalmente Alcanzada","OK",IF(MLinguistica!$H$92="Indicador Sen Meta","----",IF(MLinguistica!$H$92="Ningunha Meta Alcanzada","NO OK","PARCIAL"))),"----")</f>
        <v>PARCIAL</v>
      </c>
      <c r="M39" s="149" t="str">
        <f>+IFERROR(IF(MComunicInt!$H$92="Meta Totalmente Alcanzada","OK",IF(MComunicInt!$H$92="Indicador Sen Meta","----",IF(MComunicInt!$H$92="Ningunha Meta Alcanzada","NO OK","PARCIAL"))),"----")</f>
        <v>PARCIAL</v>
      </c>
      <c r="O39" s="212">
        <f>+IFERROR(AVERAGE(CB39:CH39),0)</f>
        <v>0</v>
      </c>
      <c r="P39" s="111" t="str">
        <f>+IFERROR(IF(Centro!$L$27="Meta Totalmente Alcanzada","OK",IF(Centro!$L$27="Meta Parcialmente Alcanzada","PARCIAL",IF(Centro!$L$27="Ningunha Meta Alcanzada","NO OK","----"))),"----")</f>
        <v>PARCIAL</v>
      </c>
      <c r="Q39" s="149" t="str">
        <f>+IFERROR(IF(GLEstran!$L$92="Meta Totalmente Alcanzada","OK",IF(GLEstran!$L$92="Indicador Sen Meta","----",IF(GLEstran!$L$92="Ningunha Meta Alcanzada","NO OK","PARCIAL"))),"----")</f>
        <v>PARCIAL</v>
      </c>
      <c r="R39" s="149" t="str">
        <f>+IFERROR(IF(GTraduc!$L$92="Meta Totalmente Alcanzada","OK",IF(GTraduc!$L$92="Indicador Sen Meta","----",IF(GTraduc!$L$92="Ningunha Meta Alcanzada","NO OK","PARCIAL"))),"----")</f>
        <v>PARCIAL</v>
      </c>
      <c r="S39" s="149" t="str">
        <f>+IFERROR(IF(GFiloApli!$L$92="Meta Totalmente Alcanzada","OK",IF(GFiloApli!$L$92="Indicador Sen Meta","----",IF(GFiloApli!$L$92="Ningunha Meta Alcanzada","NO OK","PARCIAL"))),"----")</f>
        <v>PARCIAL</v>
      </c>
      <c r="T39" s="149" t="str">
        <f>+IFERROR(IF(MTraduMulti!$L$92="Meta Totalmente Alcanzada","OK",IF(MTraduMulti!$L$92="Indicador Sen Meta","----",IF(MTraduMulti!$L$92="Ningunha Meta Alcanzada","NO OK","PARCIAL"))),"----")</f>
        <v>PARCIAL</v>
      </c>
      <c r="U39" s="149" t="str">
        <f>+IFERROR(IF(MEstIngles!$L$92="Meta Totalmente Alcanzada","OK",IF(MEstIngles!$L$92="Indicador Sen Meta","----",IF(MEstIngles!$L$92="Ningunha Meta Alcanzada","NO OK","PARCIAL"))),"----")</f>
        <v>PARCIAL</v>
      </c>
      <c r="V39" s="149" t="str">
        <f>+IFERROR(IF(MLinguistica!$L$92="Meta Totalmente Alcanzada","OK",IF(MLinguistica!$L$92="Indicador Sen Meta","----",IF(MLinguistica!$L$92="Ningunha Meta Alcanzada","NO OK","PARCIAL"))),"----")</f>
        <v>PARCIAL</v>
      </c>
      <c r="W39" s="149" t="str">
        <f>+IFERROR(IF(MComunicInt!$L$92="Meta Totalmente Alcanzada","OK",IF(MComunicInt!$L$92="Indicador Sen Meta","----",IF(MComunicInt!$L$92="Ningunha Meta Alcanzada","NO OK","PARCIAL"))),"----")</f>
        <v>PARCIAL</v>
      </c>
      <c r="Y39" s="212">
        <f>+IFERROR(AVERAGE(CN39:CT39),0)</f>
        <v>0</v>
      </c>
      <c r="Z39" s="111" t="str">
        <f>+IFERROR(IF(Centro!$P$27="Meta Totalmente Alcanzada","OK",IF(Centro!$P$27="Meta Parcialmente Alcanzada","PARCIAL",IF(Centro!$P$27="Ningunha Meta Alcanzada","NO OK","----"))),"----")</f>
        <v>----</v>
      </c>
      <c r="AA39" s="149" t="str">
        <f>+IFERROR(IF(GLEstran!$P$92="Meta Totalmente Alcanzada","OK",IF(GLEstran!$P$92="Indicador Sen Meta","----",IF(GLEstran!$P$92="Ningunha Meta Alcanzada","NO OK","PARCIAL"))),"----")</f>
        <v>PARCIAL</v>
      </c>
      <c r="AB39" s="149" t="str">
        <f>+IFERROR(IF(GTraduc!$P$92="Meta Totalmente Alcanzada","OK",IF(GTraduc!$P$92="Indicador Sen Meta","----",IF(GTraduc!$P$92="Ningunha Meta Alcanzada","NO OK","PARCIAL"))),"----")</f>
        <v>PARCIAL</v>
      </c>
      <c r="AC39" s="149" t="str">
        <f>+IFERROR(IF(GFiloApli!$P$92="Meta Totalmente Alcanzada","OK",IF(GFiloApli!$P$92="Indicador Sen Meta","----",IF(GFiloApli!$P$92="Ningunha Meta Alcanzada","NO OK","PARCIAL"))),"----")</f>
        <v>PARCIAL</v>
      </c>
      <c r="AD39" s="149" t="str">
        <f>+IFERROR(IF(MTraduMulti!$P$92="Meta Totalmente Alcanzada","OK",IF(MTraduMulti!$P$92="Indicador Sen Meta","----",IF(MTraduMulti!$P$92="Ningunha Meta Alcanzada","NO OK","PARCIAL"))),"----")</f>
        <v>PARCIAL</v>
      </c>
      <c r="AE39" s="149" t="str">
        <f>+IFERROR(IF(MEstIngles!$P$92="Meta Totalmente Alcanzada","OK",IF(MEstIngles!$P$92="Indicador Sen Meta","----",IF(MEstIngles!$P$92="Ningunha Meta Alcanzada","NO OK","PARCIAL"))),"----")</f>
        <v>PARCIAL</v>
      </c>
      <c r="AF39" s="149" t="str">
        <f>+IFERROR(IF(MLinguistica!$P$92="Meta Totalmente Alcanzada","OK",IF(MLinguistica!$P$92="Indicador Sen Meta","----",IF(MLinguistica!$P$92="Ningunha Meta Alcanzada","NO OK","PARCIAL"))),"----")</f>
        <v>PARCIAL</v>
      </c>
      <c r="AG39" s="149" t="str">
        <f>+IFERROR(IF(MComunicInt!$P$92="Meta Totalmente Alcanzada","OK",IF(MComunicInt!$P$92="Indicador Sen Meta","----",IF(MComunicInt!$P$92="Ningunha Meta Alcanzada","NO OK","PARCIAL"))),"----")</f>
        <v>PARCIAL</v>
      </c>
      <c r="BB39" s="184" t="str">
        <f>+IFERROR((Centro!$G$27/Centro!$F$27+GLEstran!$G$92/GLEstran!$F$92)/2,"----")</f>
        <v>----</v>
      </c>
      <c r="BC39" s="184" t="str">
        <f>+IFERROR((Centro!$G$27/Centro!$F$27+GTraduc!$G$92/GTraduc!$F$92)/2,"----")</f>
        <v>----</v>
      </c>
      <c r="BD39" s="184" t="str">
        <f>+IFERROR((Centro!$G$27/Centro!$F$27+GFiloApli!$G$92/GFiloApli!$F$92)/2,"----")</f>
        <v>----</v>
      </c>
      <c r="BE39" s="184" t="str">
        <f>+IFERROR((Centro!$G$27/Centro!$F$27+MTraduMulti!$G$92/MTraduMulti!$F$92)/2,"----")</f>
        <v>----</v>
      </c>
      <c r="BF39" s="184" t="str">
        <f>+IFERROR((Centro!$G$27/Centro!$F$27+MEstIngles!$G$92/MEstIngles!$F$92)/2,"----")</f>
        <v>----</v>
      </c>
      <c r="BG39" s="184" t="str">
        <f>+IFERROR((Centro!$G$27/Centro!$F$27+MLinguistica!$G$92/MLinguistica!$F$92)/2,"----")</f>
        <v>----</v>
      </c>
      <c r="BH39" s="184" t="str">
        <f>+IFERROR((Centro!$G$27/Centro!$F$27+MComunicInt!$G$92/MComunicInt!$F$92)/2,"----")</f>
        <v>----</v>
      </c>
      <c r="BJ39" s="533"/>
      <c r="BK39" s="533"/>
      <c r="BL39" s="533"/>
      <c r="BM39" s="533"/>
      <c r="BN39" s="533"/>
      <c r="BO39" s="533"/>
      <c r="BP39" s="533"/>
      <c r="BQ39" s="533"/>
      <c r="BR39" s="533"/>
      <c r="BS39" s="533"/>
      <c r="BT39" s="533"/>
      <c r="BU39" s="533"/>
      <c r="BV39" s="533"/>
      <c r="BW39" s="533"/>
      <c r="BX39" s="533"/>
      <c r="BY39" s="533"/>
      <c r="BZ39" s="533"/>
      <c r="CA39" s="533"/>
      <c r="CB39" s="184" t="str">
        <f>+IFERROR((Centro!$K$27/Centro!$J$27+GLEstran!$K$92/GLEstran!$J$92)/2,"----")</f>
        <v>----</v>
      </c>
      <c r="CC39" s="184" t="str">
        <f>+IFERROR((Centro!$K$27/Centro!$J$27+GTraduc!$K$92/GTraduc!$J$92)/2,"----")</f>
        <v>----</v>
      </c>
      <c r="CD39" s="184" t="str">
        <f>+IFERROR((Centro!$K$27/Centro!$J$27+GFiloApli!$K$92/GFiloApli!$J$92)/2,"----")</f>
        <v>----</v>
      </c>
      <c r="CE39" s="184" t="str">
        <f>+IFERROR((Centro!$K$27/Centro!$J$27+MTraduMulti!$K$92/MTraduMulti!$J$92)/2,"----")</f>
        <v>----</v>
      </c>
      <c r="CF39" s="184" t="str">
        <f>+IFERROR((Centro!$K$27/Centro!$J$27+MEstIngles!$K$92/MEstIngles!$J$92)/2,"----")</f>
        <v>----</v>
      </c>
      <c r="CG39" s="184" t="str">
        <f>+IFERROR((Centro!$K$27/Centro!$J$27+MLinguistica!$K$92/MLinguistica!$J$92)/2,"----")</f>
        <v>----</v>
      </c>
      <c r="CH39" s="184" t="str">
        <f>+IFERROR((Centro!$K$27/Centro!$J$27+MComunicInt!$K$92/MComunicInt!$J$92)/2,"----")</f>
        <v>----</v>
      </c>
      <c r="CJ39" s="533"/>
      <c r="CK39" s="533"/>
      <c r="CL39" s="533"/>
      <c r="CM39" s="533"/>
      <c r="CN39" s="184" t="str">
        <f>+IFERROR((Centro!$O$27/Centro!$N$27+GLEstran!$O$92/GLEstran!$N$92)/2,"----")</f>
        <v>----</v>
      </c>
      <c r="CO39" s="184" t="str">
        <f>+IFERROR((Centro!$O$27/Centro!$N$27+GTraduc!$O$92/GTraduc!$N$92)/2,"----")</f>
        <v>----</v>
      </c>
      <c r="CP39" s="184" t="str">
        <f>+IFERROR((Centro!$O$27/Centro!$N$27+GFiloApli!$O$92/GFiloApli!$N$92)/2,"----")</f>
        <v>----</v>
      </c>
      <c r="CQ39" s="184" t="str">
        <f>+IFERROR((Centro!$O$27/Centro!$N$27+MTraduMulti!$O$92/MTraduMulti!$N$92)/2,"----")</f>
        <v>----</v>
      </c>
      <c r="CR39" s="184" t="str">
        <f>+IFERROR((Centro!$O$27/Centro!$N$27+MEstIngles!$O$92/MEstIngles!$N$92)/2,"----")</f>
        <v>----</v>
      </c>
      <c r="CS39" s="184" t="str">
        <f>+IFERROR((Centro!$O$27/Centro!$N$27+MLinguistica!$O$92/MLinguistica!$N$92)/2,"----")</f>
        <v>----</v>
      </c>
      <c r="CT39" s="184" t="str">
        <f>+IFERROR((Centro!$O$27/Centro!$N$27+MComunicInt!$O$92/MComunicInt!$N$92)/2,"----")</f>
        <v>----</v>
      </c>
    </row>
    <row r="40" spans="1:98" ht="24.95" customHeight="1" thickBot="1">
      <c r="A40" s="565"/>
      <c r="B40" s="563"/>
      <c r="C40" s="563"/>
      <c r="D40" s="563"/>
      <c r="BB40" s="184"/>
      <c r="BC40" s="184"/>
      <c r="BD40" s="184"/>
      <c r="BE40" s="184"/>
    </row>
    <row r="41" spans="1:98" ht="24.95" customHeight="1">
      <c r="A41" s="565"/>
      <c r="B41" s="563"/>
      <c r="C41" s="563"/>
      <c r="BB41" s="20"/>
      <c r="BC41" s="148"/>
    </row>
  </sheetData>
  <autoFilter ref="A5:AG39" xr:uid="{00000000-0009-0000-0000-00000A000000}"/>
  <mergeCells count="17">
    <mergeCell ref="E4:M4"/>
    <mergeCell ref="O4:W4"/>
    <mergeCell ref="E1:F1"/>
    <mergeCell ref="O1:P1"/>
    <mergeCell ref="E2:F2"/>
    <mergeCell ref="O2:P2"/>
    <mergeCell ref="E3:F3"/>
    <mergeCell ref="A37:B37"/>
    <mergeCell ref="A2:C2"/>
    <mergeCell ref="A4:B4"/>
    <mergeCell ref="A1:C1"/>
    <mergeCell ref="A16:B16"/>
    <mergeCell ref="O3:P3"/>
    <mergeCell ref="Y1:Z1"/>
    <mergeCell ref="Y2:Z2"/>
    <mergeCell ref="Y3:Z3"/>
    <mergeCell ref="Y4:AG4"/>
  </mergeCells>
  <conditionalFormatting sqref="F25:F27">
    <cfRule type="cellIs" dxfId="299" priority="601" operator="equal">
      <formula>"OK"</formula>
    </cfRule>
    <cfRule type="cellIs" dxfId="298" priority="602" operator="equal">
      <formula>"PARCIAL"</formula>
    </cfRule>
    <cfRule type="cellIs" dxfId="297" priority="603" operator="equal">
      <formula>"NO OK"</formula>
    </cfRule>
  </conditionalFormatting>
  <conditionalFormatting sqref="F29">
    <cfRule type="cellIs" dxfId="296" priority="673" operator="equal">
      <formula>"OK"</formula>
    </cfRule>
    <cfRule type="cellIs" dxfId="295" priority="674" operator="equal">
      <formula>"PARCIAL"</formula>
    </cfRule>
    <cfRule type="cellIs" dxfId="294" priority="675" operator="equal">
      <formula>"NO OK"</formula>
    </cfRule>
  </conditionalFormatting>
  <conditionalFormatting sqref="F32">
    <cfRule type="cellIs" dxfId="293" priority="619" operator="equal">
      <formula>"OK"</formula>
    </cfRule>
    <cfRule type="cellIs" dxfId="292" priority="620" operator="equal">
      <formula>"PARCIAL"</formula>
    </cfRule>
    <cfRule type="cellIs" dxfId="291" priority="621" operator="equal">
      <formula>"NO OK"</formula>
    </cfRule>
  </conditionalFormatting>
  <conditionalFormatting sqref="F39:M39">
    <cfRule type="cellIs" dxfId="290" priority="667" operator="equal">
      <formula>"OK"</formula>
    </cfRule>
    <cfRule type="cellIs" dxfId="289" priority="668" operator="equal">
      <formula>"PARCIAL"</formula>
    </cfRule>
    <cfRule type="cellIs" dxfId="288" priority="669" operator="equal">
      <formula>"NO OK"</formula>
    </cfRule>
  </conditionalFormatting>
  <conditionalFormatting sqref="G7:M14">
    <cfRule type="cellIs" dxfId="287" priority="679" operator="equal">
      <formula>"OK"</formula>
    </cfRule>
    <cfRule type="cellIs" dxfId="286" priority="680" operator="equal">
      <formula>"PARCIAL"</formula>
    </cfRule>
    <cfRule type="cellIs" dxfId="285" priority="681" operator="equal">
      <formula>"NO OK"</formula>
    </cfRule>
  </conditionalFormatting>
  <conditionalFormatting sqref="G18:M35">
    <cfRule type="cellIs" dxfId="284" priority="604" operator="equal">
      <formula>"OK"</formula>
    </cfRule>
    <cfRule type="cellIs" dxfId="283" priority="605" operator="equal">
      <formula>"PARCIAL"</formula>
    </cfRule>
    <cfRule type="cellIs" dxfId="282" priority="606" operator="equal">
      <formula>"NO OK"</formula>
    </cfRule>
  </conditionalFormatting>
  <conditionalFormatting sqref="H7:M16 H20:M28 H41:M41">
    <cfRule type="cellIs" dxfId="281" priority="979" operator="equal">
      <formula>"OK"</formula>
    </cfRule>
    <cfRule type="cellIs" dxfId="280" priority="980" operator="equal">
      <formula>"PARCIAL"</formula>
    </cfRule>
    <cfRule type="cellIs" dxfId="279" priority="981" operator="equal">
      <formula>"NO OK"</formula>
    </cfRule>
  </conditionalFormatting>
  <conditionalFormatting sqref="H34:M38">
    <cfRule type="cellIs" dxfId="278" priority="694" operator="equal">
      <formula>"OK"</formula>
    </cfRule>
    <cfRule type="cellIs" dxfId="277" priority="695" operator="equal">
      <formula>"PARCIAL"</formula>
    </cfRule>
    <cfRule type="cellIs" dxfId="276" priority="696" operator="equal">
      <formula>"NO OK"</formula>
    </cfRule>
  </conditionalFormatting>
  <conditionalFormatting sqref="P25:P27">
    <cfRule type="cellIs" dxfId="275" priority="130" operator="equal">
      <formula>"OK"</formula>
    </cfRule>
    <cfRule type="cellIs" dxfId="274" priority="131" operator="equal">
      <formula>"PARCIAL"</formula>
    </cfRule>
    <cfRule type="cellIs" dxfId="273" priority="132" operator="equal">
      <formula>"NO OK"</formula>
    </cfRule>
  </conditionalFormatting>
  <conditionalFormatting sqref="P29">
    <cfRule type="cellIs" dxfId="272" priority="202" operator="equal">
      <formula>"OK"</formula>
    </cfRule>
    <cfRule type="cellIs" dxfId="271" priority="203" operator="equal">
      <formula>"PARCIAL"</formula>
    </cfRule>
    <cfRule type="cellIs" dxfId="270" priority="204" operator="equal">
      <formula>"NO OK"</formula>
    </cfRule>
  </conditionalFormatting>
  <conditionalFormatting sqref="P32">
    <cfRule type="cellIs" dxfId="269" priority="148" operator="equal">
      <formula>"OK"</formula>
    </cfRule>
    <cfRule type="cellIs" dxfId="268" priority="149" operator="equal">
      <formula>"PARCIAL"</formula>
    </cfRule>
    <cfRule type="cellIs" dxfId="267" priority="150" operator="equal">
      <formula>"NO OK"</formula>
    </cfRule>
  </conditionalFormatting>
  <conditionalFormatting sqref="P39:W39">
    <cfRule type="cellIs" dxfId="266" priority="196" operator="equal">
      <formula>"OK"</formula>
    </cfRule>
    <cfRule type="cellIs" dxfId="265" priority="197" operator="equal">
      <formula>"PARCIAL"</formula>
    </cfRule>
    <cfRule type="cellIs" dxfId="264" priority="198" operator="equal">
      <formula>"NO OK"</formula>
    </cfRule>
  </conditionalFormatting>
  <conditionalFormatting sqref="Q7:W14">
    <cfRule type="cellIs" dxfId="263" priority="208" operator="equal">
      <formula>"OK"</formula>
    </cfRule>
    <cfRule type="cellIs" dxfId="262" priority="209" operator="equal">
      <formula>"PARCIAL"</formula>
    </cfRule>
    <cfRule type="cellIs" dxfId="261" priority="210" operator="equal">
      <formula>"NO OK"</formula>
    </cfRule>
  </conditionalFormatting>
  <conditionalFormatting sqref="Q18:W35">
    <cfRule type="cellIs" dxfId="260" priority="133" operator="equal">
      <formula>"OK"</formula>
    </cfRule>
    <cfRule type="cellIs" dxfId="259" priority="134" operator="equal">
      <formula>"PARCIAL"</formula>
    </cfRule>
    <cfRule type="cellIs" dxfId="258" priority="135" operator="equal">
      <formula>"NO OK"</formula>
    </cfRule>
  </conditionalFormatting>
  <conditionalFormatting sqref="R7:W16 R20:W28 R41:W41">
    <cfRule type="cellIs" dxfId="257" priority="250" operator="equal">
      <formula>"OK"</formula>
    </cfRule>
    <cfRule type="cellIs" dxfId="256" priority="251" operator="equal">
      <formula>"PARCIAL"</formula>
    </cfRule>
    <cfRule type="cellIs" dxfId="255" priority="252" operator="equal">
      <formula>"NO OK"</formula>
    </cfRule>
  </conditionalFormatting>
  <conditionalFormatting sqref="R34:W38">
    <cfRule type="cellIs" dxfId="254" priority="211" operator="equal">
      <formula>"OK"</formula>
    </cfRule>
    <cfRule type="cellIs" dxfId="253" priority="212" operator="equal">
      <formula>"PARCIAL"</formula>
    </cfRule>
    <cfRule type="cellIs" dxfId="252" priority="213" operator="equal">
      <formula>"NO OK"</formula>
    </cfRule>
  </conditionalFormatting>
  <conditionalFormatting sqref="Z25:Z27">
    <cfRule type="cellIs" dxfId="251" priority="7" operator="equal">
      <formula>"OK"</formula>
    </cfRule>
    <cfRule type="cellIs" dxfId="250" priority="8" operator="equal">
      <formula>"PARCIAL"</formula>
    </cfRule>
    <cfRule type="cellIs" dxfId="249" priority="9" operator="equal">
      <formula>"NO OK"</formula>
    </cfRule>
  </conditionalFormatting>
  <conditionalFormatting sqref="Z29">
    <cfRule type="cellIs" dxfId="248" priority="79" operator="equal">
      <formula>"OK"</formula>
    </cfRule>
    <cfRule type="cellIs" dxfId="247" priority="80" operator="equal">
      <formula>"PARCIAL"</formula>
    </cfRule>
    <cfRule type="cellIs" dxfId="246" priority="81" operator="equal">
      <formula>"NO OK"</formula>
    </cfRule>
  </conditionalFormatting>
  <conditionalFormatting sqref="Z32">
    <cfRule type="cellIs" dxfId="245" priority="25" operator="equal">
      <formula>"OK"</formula>
    </cfRule>
    <cfRule type="cellIs" dxfId="244" priority="26" operator="equal">
      <formula>"PARCIAL"</formula>
    </cfRule>
    <cfRule type="cellIs" dxfId="243" priority="27" operator="equal">
      <formula>"NO OK"</formula>
    </cfRule>
  </conditionalFormatting>
  <conditionalFormatting sqref="Z39:AG39">
    <cfRule type="cellIs" dxfId="242" priority="73" operator="equal">
      <formula>"OK"</formula>
    </cfRule>
    <cfRule type="cellIs" dxfId="241" priority="74" operator="equal">
      <formula>"PARCIAL"</formula>
    </cfRule>
    <cfRule type="cellIs" dxfId="240" priority="75" operator="equal">
      <formula>"NO OK"</formula>
    </cfRule>
  </conditionalFormatting>
  <conditionalFormatting sqref="AA7:AG14">
    <cfRule type="cellIs" dxfId="239" priority="1" operator="equal">
      <formula>"OK"</formula>
    </cfRule>
    <cfRule type="cellIs" dxfId="238" priority="2" operator="equal">
      <formula>"PARCIAL"</formula>
    </cfRule>
    <cfRule type="cellIs" dxfId="237" priority="3" operator="equal">
      <formula>"NO OK"</formula>
    </cfRule>
  </conditionalFormatting>
  <conditionalFormatting sqref="AA18:AG35">
    <cfRule type="cellIs" dxfId="236" priority="10" operator="equal">
      <formula>"OK"</formula>
    </cfRule>
    <cfRule type="cellIs" dxfId="235" priority="11" operator="equal">
      <formula>"PARCIAL"</formula>
    </cfRule>
    <cfRule type="cellIs" dxfId="234" priority="12" operator="equal">
      <formula>"NO OK"</formula>
    </cfRule>
  </conditionalFormatting>
  <conditionalFormatting sqref="AB13:AG16 AB20:AG28 AB41:AG41">
    <cfRule type="cellIs" dxfId="233" priority="127" operator="equal">
      <formula>"OK"</formula>
    </cfRule>
    <cfRule type="cellIs" dxfId="232" priority="128" operator="equal">
      <formula>"PARCIAL"</formula>
    </cfRule>
    <cfRule type="cellIs" dxfId="231" priority="129" operator="equal">
      <formula>"NO OK"</formula>
    </cfRule>
  </conditionalFormatting>
  <conditionalFormatting sqref="AB34:AG38">
    <cfRule type="cellIs" dxfId="230" priority="88" operator="equal">
      <formula>"OK"</formula>
    </cfRule>
    <cfRule type="cellIs" dxfId="229" priority="89" operator="equal">
      <formula>"PARCIAL"</formula>
    </cfRule>
    <cfRule type="cellIs" dxfId="228" priority="90" operator="equal">
      <formula>"NO OK"</formula>
    </cfRule>
  </conditionalFormatting>
  <pageMargins left="0.70866141732283505" right="0.70866141732283505" top="0.74803149606299202" bottom="0.74803149606299202" header="0.31496062992126" footer="0.31496062992126"/>
  <pageSetup paperSize="9" scale="85" fitToHeight="2" orientation="portrait" r:id="rId1"/>
  <ignoredErrors>
    <ignoredError sqref="AC12"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N74"/>
  <sheetViews>
    <sheetView zoomScaleNormal="100" workbookViewId="0">
      <pane ySplit="6" topLeftCell="A7" activePane="bottomLeft" state="frozen"/>
      <selection pane="bottomLeft" activeCell="N55" sqref="N55"/>
    </sheetView>
  </sheetViews>
  <sheetFormatPr baseColWidth="10" defaultColWidth="11.42578125" defaultRowHeight="15.75"/>
  <cols>
    <col min="1" max="1" width="3.5703125" style="2" customWidth="1"/>
    <col min="2" max="3" width="5.7109375" style="2" customWidth="1"/>
    <col min="4" max="4" width="5.7109375" style="169" customWidth="1"/>
    <col min="5" max="5" width="5.7109375" style="141" bestFit="1" customWidth="1"/>
    <col min="6" max="6" width="64" style="3" customWidth="1"/>
    <col min="7" max="7" width="59" style="3" customWidth="1"/>
    <col min="8" max="8" width="16" style="69" bestFit="1" customWidth="1"/>
    <col min="9" max="9" width="1.42578125" style="69" customWidth="1"/>
    <col min="10" max="10" width="13.7109375" style="2" customWidth="1"/>
    <col min="11" max="11" width="1.7109375" style="2" customWidth="1"/>
    <col min="12" max="12" width="12.42578125" style="2" bestFit="1" customWidth="1"/>
    <col min="13" max="13" width="2.7109375" style="2" customWidth="1"/>
    <col min="14" max="14" width="48" style="1" customWidth="1"/>
    <col min="15" max="16384" width="11.42578125" style="2"/>
  </cols>
  <sheetData>
    <row r="1" spans="1:14" ht="10.5" customHeight="1" thickBot="1">
      <c r="D1" s="567"/>
    </row>
    <row r="2" spans="1:14" s="1" customFormat="1" ht="29.25" customHeight="1" thickBot="1">
      <c r="A2" s="670" t="s">
        <v>792</v>
      </c>
      <c r="B2" s="671"/>
      <c r="C2" s="671"/>
      <c r="D2" s="671"/>
      <c r="E2" s="671"/>
      <c r="F2" s="671"/>
      <c r="G2" s="671"/>
      <c r="H2" s="672"/>
      <c r="I2" s="61"/>
    </row>
    <row r="3" spans="1:14" ht="11.25" customHeight="1" thickBot="1">
      <c r="A3" s="669"/>
      <c r="B3" s="669"/>
      <c r="C3" s="59"/>
      <c r="D3" s="23"/>
      <c r="E3" s="60"/>
      <c r="F3" s="66"/>
      <c r="G3" s="66"/>
      <c r="H3" s="92"/>
      <c r="I3" s="92"/>
    </row>
    <row r="4" spans="1:14" ht="19.5" thickBot="1">
      <c r="A4" s="66"/>
      <c r="B4" s="66"/>
      <c r="C4" s="59"/>
      <c r="D4" s="23"/>
      <c r="E4" s="60"/>
      <c r="F4" s="66"/>
      <c r="G4" s="66"/>
      <c r="H4" s="673" t="s">
        <v>5</v>
      </c>
      <c r="I4" s="674"/>
      <c r="J4" s="674"/>
      <c r="K4" s="674"/>
      <c r="L4" s="675"/>
    </row>
    <row r="5" spans="1:14" ht="36.75" customHeight="1">
      <c r="A5" s="77"/>
      <c r="B5" s="5"/>
      <c r="C5" s="4"/>
      <c r="D5" s="49"/>
      <c r="E5" s="5" t="str">
        <f>+Resumo!A5</f>
        <v>Cod</v>
      </c>
      <c r="F5" s="5" t="str">
        <f>+Resumo!B5</f>
        <v>Denominación Indicador</v>
      </c>
      <c r="G5" s="5" t="str">
        <f>+Resumo!C5</f>
        <v>Denominación</v>
      </c>
      <c r="H5" s="213" t="str">
        <f>+Centro!F4</f>
        <v>Curso 2023-2024</v>
      </c>
      <c r="I5" s="66"/>
      <c r="J5" s="213" t="str">
        <f>+Centro!J4</f>
        <v>Curso 2024-2025</v>
      </c>
      <c r="L5" s="213" t="str">
        <f>+Centro!N4</f>
        <v>curso 2025-2026</v>
      </c>
      <c r="N5" s="545"/>
    </row>
    <row r="6" spans="1:14" s="75" customFormat="1" ht="38.25" customHeight="1" thickBot="1">
      <c r="A6" s="142" t="s">
        <v>793</v>
      </c>
      <c r="B6" s="143"/>
      <c r="C6" s="143"/>
      <c r="D6" s="143"/>
      <c r="E6" s="143"/>
      <c r="F6" s="143"/>
      <c r="G6" s="143"/>
      <c r="H6" s="214">
        <f>+AVERAGE(H7,H21,H49)</f>
        <v>0.26330850522026994</v>
      </c>
      <c r="I6" s="215"/>
      <c r="J6" s="214">
        <f>+AVERAGE(J7,J21,J49)</f>
        <v>0.2381646518256425</v>
      </c>
      <c r="L6" s="214">
        <f>+AVERAGE(L7,L21,L49)</f>
        <v>0</v>
      </c>
      <c r="N6" s="214" t="s">
        <v>794</v>
      </c>
    </row>
    <row r="7" spans="1:14" s="43" customFormat="1" ht="24.95" customHeight="1" thickBot="1">
      <c r="A7" s="144"/>
      <c r="B7" s="44" t="s">
        <v>795</v>
      </c>
      <c r="C7" s="45"/>
      <c r="D7" s="50"/>
      <c r="E7" s="84"/>
      <c r="F7" s="45"/>
      <c r="G7" s="45"/>
      <c r="H7" s="216">
        <f>+AVERAGE(H8,H16)</f>
        <v>0.31611599185128597</v>
      </c>
      <c r="I7" s="217"/>
      <c r="J7" s="216">
        <f>+AVERAGE(J8,J16)</f>
        <v>0.33830347928645138</v>
      </c>
      <c r="K7" s="144"/>
      <c r="L7" s="216">
        <f>+AVERAGE(L8,L16)</f>
        <v>0</v>
      </c>
      <c r="M7" s="144"/>
      <c r="N7" s="216"/>
    </row>
    <row r="8" spans="1:14" ht="24.95" customHeight="1">
      <c r="B8" s="76"/>
      <c r="C8" s="73" t="s">
        <v>796</v>
      </c>
      <c r="D8" s="74"/>
      <c r="E8" s="79"/>
      <c r="F8" s="74"/>
      <c r="G8" s="74"/>
      <c r="H8" s="218">
        <f>+AVERAGE(H9,H11)</f>
        <v>0.22747007894066718</v>
      </c>
      <c r="I8" s="219"/>
      <c r="J8" s="218">
        <f>+AVERAGE(J9,J11)</f>
        <v>0.24803553000147424</v>
      </c>
      <c r="L8" s="218">
        <f>+AVERAGE(L9,L11)</f>
        <v>0</v>
      </c>
      <c r="N8" s="546"/>
    </row>
    <row r="9" spans="1:14" ht="24.95" customHeight="1">
      <c r="B9" s="6"/>
      <c r="C9" s="7"/>
      <c r="D9" s="576" t="s">
        <v>797</v>
      </c>
      <c r="E9" s="145"/>
      <c r="F9" s="70"/>
      <c r="G9" s="70"/>
      <c r="H9" s="220">
        <f>+H10</f>
        <v>0</v>
      </c>
      <c r="I9" s="221"/>
      <c r="J9" s="220">
        <f>+J10</f>
        <v>0</v>
      </c>
      <c r="L9" s="220">
        <f>+L10</f>
        <v>0</v>
      </c>
      <c r="N9" s="547" t="s">
        <v>833</v>
      </c>
    </row>
    <row r="10" spans="1:14" ht="24.95" customHeight="1">
      <c r="B10" s="6"/>
      <c r="C10" s="7"/>
      <c r="D10" s="577"/>
      <c r="E10" s="146" t="str">
        <f>+Resumo!A39</f>
        <v>I50</v>
      </c>
      <c r="F10" s="67" t="str">
        <f>+Resumo!B39</f>
        <v xml:space="preserve"> Indicadores do programa estratexico do centro</v>
      </c>
      <c r="G10" s="68" t="str">
        <f>+Resumo!C39</f>
        <v>DE-01: Programación e desenvolvemento estratéxico</v>
      </c>
      <c r="H10" s="578">
        <f>+Resumo!E39</f>
        <v>0</v>
      </c>
      <c r="I10" s="579"/>
      <c r="J10" s="578">
        <f>+Resumo!O39</f>
        <v>0</v>
      </c>
      <c r="L10" s="578">
        <f>+Resumo!Y39</f>
        <v>0</v>
      </c>
      <c r="N10" s="580" t="str">
        <f>+N9</f>
        <v>Decanato</v>
      </c>
    </row>
    <row r="11" spans="1:14" ht="24.95" customHeight="1">
      <c r="B11" s="6"/>
      <c r="C11" s="7"/>
      <c r="D11" s="576" t="s">
        <v>798</v>
      </c>
      <c r="E11" s="145"/>
      <c r="F11" s="70"/>
      <c r="G11" s="70"/>
      <c r="H11" s="220">
        <f>+AVERAGE(H12:H15)</f>
        <v>0.45494015788133435</v>
      </c>
      <c r="I11" s="221"/>
      <c r="J11" s="220">
        <f>+AVERAGE(J12:J15)</f>
        <v>0.49607106000294848</v>
      </c>
      <c r="L11" s="220">
        <f>+AVERAGE(L12:L15)</f>
        <v>0</v>
      </c>
      <c r="N11" s="547" t="s">
        <v>836</v>
      </c>
    </row>
    <row r="12" spans="1:14" ht="24.95" customHeight="1">
      <c r="B12" s="6"/>
      <c r="C12" s="7"/>
      <c r="D12" s="581"/>
      <c r="E12" s="141" t="str">
        <f>+Resumo!A9</f>
        <v>I4</v>
      </c>
      <c r="F12" s="9" t="str">
        <f>+Resumo!B9</f>
        <v>Resultados dos indicadores do SGC</v>
      </c>
      <c r="G12" s="9" t="str">
        <f>+Resumo!C9</f>
        <v>DE-02  Seguimento e Medición;  Este indicador mostra os resultados do conxunto dos indicadores do cadro de mando</v>
      </c>
      <c r="H12" s="582">
        <f>+Resumo!E9</f>
        <v>0.69595110771581348</v>
      </c>
      <c r="I12" s="579"/>
      <c r="J12" s="582">
        <f>+Resumo!O9</f>
        <v>0.68632505633832463</v>
      </c>
      <c r="L12" s="582">
        <f>+Resumo!Y9</f>
        <v>0</v>
      </c>
      <c r="N12" s="583" t="str">
        <f>+N11</f>
        <v>Coordinación das titulacións e de calidade</v>
      </c>
    </row>
    <row r="13" spans="1:14" ht="24.95" customHeight="1">
      <c r="B13" s="6"/>
      <c r="C13" s="7"/>
      <c r="D13" s="581"/>
      <c r="E13" s="141" t="str">
        <f>+Resumo!A13</f>
        <v>I10</v>
      </c>
      <c r="F13" s="9" t="str">
        <f>+Resumo!B13</f>
        <v>Indicadores de resultados</v>
      </c>
      <c r="G13" s="9" t="str">
        <f>+Resumo!C13</f>
        <v>DE-02  Seguimento e Medición; 
DE-03 Revisión do sistema pola dirección</v>
      </c>
      <c r="H13" s="582">
        <f>+Resumo!E13</f>
        <v>0.69523809523809532</v>
      </c>
      <c r="I13" s="579"/>
      <c r="J13" s="582">
        <f>+Resumo!O13</f>
        <v>0.7265306122448979</v>
      </c>
      <c r="L13" s="582">
        <f>+Resumo!Y13</f>
        <v>0</v>
      </c>
      <c r="N13" s="583" t="str">
        <f>+N12</f>
        <v>Coordinación das titulacións e de calidade</v>
      </c>
    </row>
    <row r="14" spans="1:14" ht="24.95" customHeight="1">
      <c r="B14" s="6"/>
      <c r="C14" s="7"/>
      <c r="D14" s="581"/>
      <c r="E14" s="80" t="str">
        <f>+Resumo!A19</f>
        <v>I21</v>
      </c>
      <c r="F14" s="27" t="str">
        <f>+Resumo!B19</f>
        <v>Taxa de abandono  (Egreso)</v>
      </c>
      <c r="G14" s="8" t="str">
        <f>+Resumo!C19</f>
        <v>DE-02  Seguimento e Medición; 
DE-03 Revisión do sistema pola dirección</v>
      </c>
      <c r="H14" s="582">
        <f>+Resumo!E19</f>
        <v>0.42857142857142855</v>
      </c>
      <c r="I14" s="579"/>
      <c r="J14" s="582">
        <f>+Resumo!O19</f>
        <v>0.5714285714285714</v>
      </c>
      <c r="L14" s="582">
        <f>+Resumo!Y19</f>
        <v>0</v>
      </c>
      <c r="N14" s="583" t="str">
        <f>+N13</f>
        <v>Coordinación das titulacións e de calidade</v>
      </c>
    </row>
    <row r="15" spans="1:14" ht="24.95" customHeight="1">
      <c r="B15" s="6"/>
      <c r="C15" s="15"/>
      <c r="D15" s="577"/>
      <c r="E15" s="81" t="str">
        <f>+Resumo!A20</f>
        <v>I22</v>
      </c>
      <c r="F15" s="27" t="str">
        <f>+Resumo!B20</f>
        <v>Taxa de cambio de estudo</v>
      </c>
      <c r="G15" s="8" t="str">
        <f>+Resumo!C20</f>
        <v>DE-02  Seguimento e Medición; 
DE-03 Revisión do sistema pola dirección</v>
      </c>
      <c r="H15" s="578">
        <f>+Resumo!E20</f>
        <v>0</v>
      </c>
      <c r="I15" s="579"/>
      <c r="J15" s="578">
        <f>+Resumo!O20</f>
        <v>0</v>
      </c>
      <c r="L15" s="578">
        <f>+Resumo!Y20</f>
        <v>0</v>
      </c>
      <c r="N15" s="580" t="str">
        <f>+N14</f>
        <v>Coordinación das titulacións e de calidade</v>
      </c>
    </row>
    <row r="16" spans="1:14" ht="24.95" customHeight="1">
      <c r="B16" s="6"/>
      <c r="C16" s="71" t="s">
        <v>799</v>
      </c>
      <c r="D16" s="72"/>
      <c r="E16" s="82"/>
      <c r="F16" s="72"/>
      <c r="G16" s="72"/>
      <c r="H16" s="222">
        <f>+AVERAGE(H17,H19)</f>
        <v>0.40476190476190477</v>
      </c>
      <c r="I16" s="219"/>
      <c r="J16" s="222">
        <f>+AVERAGE(J17,J19)</f>
        <v>0.42857142857142855</v>
      </c>
      <c r="L16" s="222">
        <f>+AVERAGE(L17,L19)</f>
        <v>0</v>
      </c>
      <c r="N16" s="548"/>
    </row>
    <row r="17" spans="2:14" ht="24.95" customHeight="1">
      <c r="B17" s="6"/>
      <c r="C17" s="7"/>
      <c r="D17" s="576" t="s">
        <v>800</v>
      </c>
      <c r="E17" s="145"/>
      <c r="F17" s="70"/>
      <c r="G17" s="70"/>
      <c r="H17" s="220">
        <f>+H18</f>
        <v>0</v>
      </c>
      <c r="I17" s="221"/>
      <c r="J17" s="220">
        <f>+J18</f>
        <v>0</v>
      </c>
      <c r="L17" s="220">
        <f>+L18</f>
        <v>0</v>
      </c>
      <c r="N17" s="547" t="s">
        <v>801</v>
      </c>
    </row>
    <row r="18" spans="2:14" ht="24.95" customHeight="1">
      <c r="B18" s="6"/>
      <c r="C18" s="7"/>
      <c r="D18" s="577"/>
      <c r="E18" s="146" t="str">
        <f>+Resumo!A25</f>
        <v>I27</v>
      </c>
      <c r="F18" s="8" t="str">
        <f>+Resumo!B25</f>
        <v xml:space="preserve">Nº Queixas recibidas </v>
      </c>
      <c r="G18" s="8" t="str">
        <f>+Resumo!C25</f>
        <v>MC-02: Xestión das queixas, suxestións e parabéns</v>
      </c>
      <c r="H18" s="582">
        <f>+Resumo!E25</f>
        <v>0</v>
      </c>
      <c r="I18" s="579"/>
      <c r="J18" s="582">
        <f>+Resumo!O25</f>
        <v>0</v>
      </c>
      <c r="L18" s="582">
        <f>+Resumo!Y25</f>
        <v>0</v>
      </c>
      <c r="N18" s="583" t="str">
        <f>+N17</f>
        <v>Coordinación do Centro</v>
      </c>
    </row>
    <row r="19" spans="2:14" ht="24.95" customHeight="1">
      <c r="B19" s="6"/>
      <c r="C19" s="7"/>
      <c r="D19" s="576" t="s">
        <v>263</v>
      </c>
      <c r="E19" s="145"/>
      <c r="F19" s="70"/>
      <c r="G19" s="70"/>
      <c r="H19" s="220">
        <f>+H20</f>
        <v>0.80952380952380953</v>
      </c>
      <c r="I19" s="221"/>
      <c r="J19" s="220">
        <f>+J20</f>
        <v>0.8571428571428571</v>
      </c>
      <c r="L19" s="220">
        <f>+L20</f>
        <v>0</v>
      </c>
      <c r="N19" s="547" t="s">
        <v>836</v>
      </c>
    </row>
    <row r="20" spans="2:14" ht="24.95" customHeight="1" thickBot="1">
      <c r="B20" s="11"/>
      <c r="C20" s="12"/>
      <c r="D20" s="584"/>
      <c r="E20" s="83" t="str">
        <f>+Resumo!A18</f>
        <v>I20</v>
      </c>
      <c r="F20" s="17" t="str">
        <f>+Resumo!B18</f>
        <v>Índice das enquisas de satisfacción coas titulacións</v>
      </c>
      <c r="G20" s="17" t="str">
        <f>+Resumo!C18</f>
        <v>MC-05 Medición satisfacción</v>
      </c>
      <c r="H20" s="585">
        <f>+Resumo!E18</f>
        <v>0.80952380952380953</v>
      </c>
      <c r="I20" s="579"/>
      <c r="J20" s="585">
        <f>+Resumo!O18</f>
        <v>0.8571428571428571</v>
      </c>
      <c r="L20" s="585">
        <f>+Resumo!Y18</f>
        <v>0</v>
      </c>
      <c r="N20" s="586" t="str">
        <f>+N19</f>
        <v>Coordinación das titulacións e de calidade</v>
      </c>
    </row>
    <row r="21" spans="2:14" ht="24.95" customHeight="1" thickBot="1">
      <c r="B21" s="44" t="s">
        <v>802</v>
      </c>
      <c r="C21" s="45"/>
      <c r="D21" s="50"/>
      <c r="E21" s="84"/>
      <c r="F21" s="45"/>
      <c r="G21" s="45"/>
      <c r="H21" s="216">
        <f>+AVERAGE(H29,H22,H42,H45)</f>
        <v>0.22380952380952379</v>
      </c>
      <c r="I21" s="217"/>
      <c r="J21" s="216">
        <f>+AVERAGE(J29,J22,J42,J45)</f>
        <v>0.20952380952380953</v>
      </c>
      <c r="L21" s="216">
        <f>+AVERAGE(L29,L22,L42,L45)</f>
        <v>0</v>
      </c>
      <c r="N21" s="216"/>
    </row>
    <row r="22" spans="2:14" ht="24.95" customHeight="1">
      <c r="B22" s="13"/>
      <c r="C22" s="73" t="s">
        <v>803</v>
      </c>
      <c r="D22" s="74"/>
      <c r="E22" s="79"/>
      <c r="F22" s="74"/>
      <c r="G22" s="74"/>
      <c r="H22" s="218">
        <f>+AVERAGE(H23,H25)</f>
        <v>0</v>
      </c>
      <c r="I22" s="219"/>
      <c r="J22" s="218">
        <f>+AVERAGE(J23,J25)</f>
        <v>0</v>
      </c>
      <c r="L22" s="218">
        <f>+AVERAGE(L23,L25)</f>
        <v>0</v>
      </c>
      <c r="N22" s="549"/>
    </row>
    <row r="23" spans="2:14" ht="24.95" customHeight="1">
      <c r="B23" s="14"/>
      <c r="C23" s="7"/>
      <c r="D23" s="576" t="s">
        <v>804</v>
      </c>
      <c r="E23" s="145"/>
      <c r="F23" s="70"/>
      <c r="G23" s="70"/>
      <c r="H23" s="220">
        <f>+H24</f>
        <v>0</v>
      </c>
      <c r="I23" s="221"/>
      <c r="J23" s="220">
        <f>+J24</f>
        <v>0</v>
      </c>
      <c r="L23" s="220">
        <f>+L24</f>
        <v>0</v>
      </c>
      <c r="N23" s="547" t="s">
        <v>833</v>
      </c>
    </row>
    <row r="24" spans="2:14" ht="24.95" customHeight="1">
      <c r="B24" s="14"/>
      <c r="C24" s="7"/>
      <c r="D24" s="577"/>
      <c r="E24" s="80" t="str">
        <f>+Resumo!A26</f>
        <v>I28</v>
      </c>
      <c r="F24" s="8" t="str">
        <f>+Resumo!B26</f>
        <v>% de Titulacións que renovaron a súa acreditación</v>
      </c>
      <c r="G24" s="8" t="str">
        <f>+Resumo!C26</f>
        <v>DO-0101: Deseño, verificación, modificación e acreditación das titulacións oficiais</v>
      </c>
      <c r="H24" s="587">
        <f>+Resumo!E26</f>
        <v>0</v>
      </c>
      <c r="I24" s="588"/>
      <c r="J24" s="587">
        <f>+Resumo!O26</f>
        <v>0</v>
      </c>
      <c r="L24" s="587">
        <f>+Resumo!Y26</f>
        <v>0</v>
      </c>
      <c r="N24" s="589" t="str">
        <f>+N23</f>
        <v>Decanato</v>
      </c>
    </row>
    <row r="25" spans="2:14" ht="24.95" customHeight="1">
      <c r="B25" s="14"/>
      <c r="C25" s="7"/>
      <c r="D25" s="576" t="s">
        <v>805</v>
      </c>
      <c r="E25" s="145"/>
      <c r="F25" s="70"/>
      <c r="G25" s="70"/>
      <c r="H25" s="220">
        <f>+H26</f>
        <v>0</v>
      </c>
      <c r="I25" s="221"/>
      <c r="J25" s="220">
        <f>+J26</f>
        <v>0</v>
      </c>
      <c r="L25" s="220">
        <f>+L26</f>
        <v>0</v>
      </c>
      <c r="N25" s="547" t="s">
        <v>833</v>
      </c>
    </row>
    <row r="26" spans="2:14" ht="24.95" customHeight="1">
      <c r="B26" s="14"/>
      <c r="C26" s="7"/>
      <c r="D26" s="581"/>
      <c r="E26" s="80" t="str">
        <f>+Resumo!A27</f>
        <v>I30</v>
      </c>
      <c r="F26" s="10" t="str">
        <f>+Resumo!B27</f>
        <v>% Titulacións con avaliación favorable en Seguimento</v>
      </c>
      <c r="G26" s="10" t="str">
        <f>+Resumo!C27</f>
        <v>DO-0102: Seguimento e mellora das titulacións</v>
      </c>
      <c r="H26" s="582">
        <f>+Resumo!E27</f>
        <v>0</v>
      </c>
      <c r="I26" s="579"/>
      <c r="J26" s="582">
        <f>+Resumo!O27</f>
        <v>0</v>
      </c>
      <c r="L26" s="582">
        <f>+Resumo!Y27</f>
        <v>0</v>
      </c>
      <c r="N26" s="583" t="str">
        <f>+N25</f>
        <v>Decanato</v>
      </c>
    </row>
    <row r="27" spans="2:14" ht="24.95" customHeight="1">
      <c r="B27" s="14"/>
      <c r="C27" s="7"/>
      <c r="D27" s="576" t="s">
        <v>806</v>
      </c>
      <c r="E27" s="145"/>
      <c r="F27" s="70"/>
      <c r="G27" s="70"/>
      <c r="H27" s="220" t="s">
        <v>396</v>
      </c>
      <c r="I27" s="221"/>
      <c r="J27" s="220" t="s">
        <v>396</v>
      </c>
      <c r="L27" s="220" t="s">
        <v>396</v>
      </c>
      <c r="N27" s="547" t="s">
        <v>833</v>
      </c>
    </row>
    <row r="28" spans="2:14" ht="24.95" customHeight="1">
      <c r="B28" s="14"/>
      <c r="C28" s="7"/>
      <c r="D28" s="577"/>
      <c r="E28" s="81" t="s">
        <v>63</v>
      </c>
      <c r="F28" s="8" t="s">
        <v>64</v>
      </c>
      <c r="G28" s="8" t="s">
        <v>65</v>
      </c>
      <c r="H28" s="578" t="s">
        <v>396</v>
      </c>
      <c r="I28" s="579"/>
      <c r="J28" s="578" t="s">
        <v>396</v>
      </c>
      <c r="L28" s="578" t="s">
        <v>396</v>
      </c>
      <c r="N28" s="580" t="str">
        <f>+N27</f>
        <v>Decanato</v>
      </c>
    </row>
    <row r="29" spans="2:14" ht="24.95" customHeight="1">
      <c r="B29" s="14"/>
      <c r="C29" s="71" t="s">
        <v>807</v>
      </c>
      <c r="D29" s="72"/>
      <c r="E29" s="82"/>
      <c r="F29" s="72"/>
      <c r="G29" s="72"/>
      <c r="H29" s="222">
        <f>+AVERAGE(H30,H32,H34,H37,H40)</f>
        <v>0.32380952380952382</v>
      </c>
      <c r="I29" s="219"/>
      <c r="J29" s="222">
        <f>+AVERAGE(J30,J32,J34,J37,J40)</f>
        <v>0.24285714285714288</v>
      </c>
      <c r="L29" s="222">
        <f>+AVERAGE(L30,L32,L34,L37,L40)</f>
        <v>0</v>
      </c>
      <c r="N29" s="548"/>
    </row>
    <row r="30" spans="2:14" ht="31.5">
      <c r="B30" s="14"/>
      <c r="C30" s="7"/>
      <c r="D30" s="576" t="s">
        <v>808</v>
      </c>
      <c r="E30" s="145"/>
      <c r="F30" s="70"/>
      <c r="G30" s="70"/>
      <c r="H30" s="220">
        <f>+H31</f>
        <v>0.76190476190476186</v>
      </c>
      <c r="I30" s="221"/>
      <c r="J30" s="220">
        <f>+J31</f>
        <v>0.6428571428571429</v>
      </c>
      <c r="L30" s="220">
        <f>+L31</f>
        <v>0</v>
      </c>
      <c r="N30" s="547" t="s">
        <v>834</v>
      </c>
    </row>
    <row r="31" spans="2:14" ht="30">
      <c r="B31" s="14"/>
      <c r="C31" s="7"/>
      <c r="D31" s="577"/>
      <c r="E31" s="81" t="str">
        <f>+Resumo!A35</f>
        <v>I44</v>
      </c>
      <c r="F31" s="10" t="str">
        <f>+Resumo!B35</f>
        <v>Índice de satisfacción coa organización e o desenvolvemento</v>
      </c>
      <c r="G31" s="10" t="str">
        <f>+Resumo!C35</f>
        <v>DO-0201 Planificación e desenvolvemento da ensinanza</v>
      </c>
      <c r="H31" s="582">
        <f>+Resumo!E35</f>
        <v>0.76190476190476186</v>
      </c>
      <c r="I31" s="579"/>
      <c r="J31" s="582">
        <f>+Resumo!O35</f>
        <v>0.6428571428571429</v>
      </c>
      <c r="L31" s="582">
        <f>+Resumo!Y35</f>
        <v>0</v>
      </c>
      <c r="N31" s="583" t="str">
        <f>+N30</f>
        <v>Vicedecanato con competencias en organización académica</v>
      </c>
    </row>
    <row r="32" spans="2:14" ht="24.95" customHeight="1">
      <c r="B32" s="14"/>
      <c r="C32" s="7"/>
      <c r="D32" s="576" t="s">
        <v>809</v>
      </c>
      <c r="E32" s="145"/>
      <c r="F32" s="70"/>
      <c r="G32" s="70"/>
      <c r="H32" s="220">
        <f>+H33</f>
        <v>0.8571428571428571</v>
      </c>
      <c r="I32" s="221"/>
      <c r="J32" s="220">
        <f>+J33</f>
        <v>0.5714285714285714</v>
      </c>
      <c r="L32" s="220">
        <f>+L33</f>
        <v>0</v>
      </c>
      <c r="N32" s="547" t="s">
        <v>833</v>
      </c>
    </row>
    <row r="33" spans="2:14" ht="24.95" customHeight="1">
      <c r="B33" s="14"/>
      <c r="C33" s="7"/>
      <c r="D33" s="581"/>
      <c r="E33" s="80" t="str">
        <f>+Resumo!A28</f>
        <v>I35</v>
      </c>
      <c r="F33" s="10" t="str">
        <f>+Resumo!B28</f>
        <v xml:space="preserve">Nota media do acceso </v>
      </c>
      <c r="G33" s="10" t="str">
        <f>+Resumo!C28</f>
        <v>DO-0202 Promoción das titulacións</v>
      </c>
      <c r="H33" s="582">
        <f>+Resumo!E28</f>
        <v>0.8571428571428571</v>
      </c>
      <c r="I33" s="579"/>
      <c r="J33" s="582">
        <f>+Resumo!O28</f>
        <v>0.5714285714285714</v>
      </c>
      <c r="L33" s="582">
        <f>+Resumo!Y28</f>
        <v>0</v>
      </c>
      <c r="N33" s="583" t="str">
        <f>+N32</f>
        <v>Decanato</v>
      </c>
    </row>
    <row r="34" spans="2:14" ht="24.95" customHeight="1">
      <c r="B34" s="14"/>
      <c r="C34" s="7"/>
      <c r="D34" s="576" t="s">
        <v>810</v>
      </c>
      <c r="E34" s="145"/>
      <c r="F34" s="70"/>
      <c r="G34" s="70"/>
      <c r="H34" s="220">
        <f>+AVERAGE(H35:H36)</f>
        <v>0</v>
      </c>
      <c r="I34" s="221"/>
      <c r="J34" s="220">
        <f>+AVERAGE(J35:J36)</f>
        <v>0</v>
      </c>
      <c r="L34" s="220">
        <f>+AVERAGE(L35:L36)</f>
        <v>0</v>
      </c>
      <c r="N34" s="547" t="s">
        <v>811</v>
      </c>
    </row>
    <row r="35" spans="2:14" ht="24.95" customHeight="1">
      <c r="B35" s="14"/>
      <c r="C35" s="7"/>
      <c r="D35" s="581"/>
      <c r="E35" s="80" t="str">
        <f>+Resumo!A22</f>
        <v>I24</v>
      </c>
      <c r="F35" s="10" t="str">
        <f>+Resumo!B22</f>
        <v>Índice de satisfacción coa orientación recibida no centro</v>
      </c>
      <c r="G35" s="10" t="str">
        <f>+Resumo!C22</f>
        <v>DO-0203: Orientación do estudantado e atención ás NEAE</v>
      </c>
      <c r="H35" s="582">
        <f>+Resumo!E22</f>
        <v>0</v>
      </c>
      <c r="I35" s="579"/>
      <c r="J35" s="582">
        <f>+Resumo!O22</f>
        <v>0</v>
      </c>
      <c r="L35" s="582">
        <f>+Resumo!Y22</f>
        <v>0</v>
      </c>
      <c r="N35" s="583" t="str">
        <f t="shared" ref="N35:N36" si="0">+N34</f>
        <v>Coordinación do PAT</v>
      </c>
    </row>
    <row r="36" spans="2:14" ht="24.95" customHeight="1">
      <c r="B36" s="14"/>
      <c r="C36" s="7"/>
      <c r="D36" s="581"/>
      <c r="E36" s="80" t="str">
        <f>+Resumo!A29</f>
        <v>I37</v>
      </c>
      <c r="F36" s="10" t="str">
        <f>+Resumo!B29</f>
        <v>Grao de Satisfacción do estudantado co PAT</v>
      </c>
      <c r="G36" s="10" t="str">
        <f>+Resumo!C29</f>
        <v>DO-0203: Orientación do estudantado e atención ás NEAE</v>
      </c>
      <c r="H36" s="582">
        <f>+Resumo!E29</f>
        <v>0</v>
      </c>
      <c r="I36" s="579"/>
      <c r="J36" s="582">
        <f>+Resumo!O29</f>
        <v>0</v>
      </c>
      <c r="L36" s="582">
        <f>+Resumo!Y29</f>
        <v>0</v>
      </c>
      <c r="N36" s="583" t="str">
        <f t="shared" si="0"/>
        <v>Coordinación do PAT</v>
      </c>
    </row>
    <row r="37" spans="2:14" ht="24.95" customHeight="1">
      <c r="B37" s="14"/>
      <c r="C37" s="7"/>
      <c r="D37" s="576" t="s">
        <v>812</v>
      </c>
      <c r="E37" s="145"/>
      <c r="F37" s="70"/>
      <c r="G37" s="70"/>
      <c r="H37" s="220">
        <f>+AVERAGE(H38:H39)</f>
        <v>0</v>
      </c>
      <c r="I37" s="221"/>
      <c r="J37" s="220">
        <f>+AVERAGE(J38:J39)</f>
        <v>0</v>
      </c>
      <c r="L37" s="220">
        <f>+AVERAGE(L38:L39)</f>
        <v>0</v>
      </c>
      <c r="N37" s="547" t="s">
        <v>813</v>
      </c>
    </row>
    <row r="38" spans="2:14" ht="24.95" customHeight="1">
      <c r="B38" s="14"/>
      <c r="C38" s="7"/>
      <c r="D38" s="581"/>
      <c r="E38" s="80" t="str">
        <f>+Resumo!A23</f>
        <v>I25</v>
      </c>
      <c r="F38" s="10" t="str">
        <f>+Resumo!B23</f>
        <v>% Alumnado en prácticas académicas</v>
      </c>
      <c r="G38" s="10" t="str">
        <f>+Resumo!C23</f>
        <v>DO-0204: Xestión das prácticas académicas</v>
      </c>
      <c r="H38" s="582">
        <f>+Resumo!E23</f>
        <v>0</v>
      </c>
      <c r="I38" s="579"/>
      <c r="J38" s="582">
        <f>+Resumo!O23</f>
        <v>0</v>
      </c>
      <c r="L38" s="582">
        <f>+Resumo!Y23</f>
        <v>0</v>
      </c>
      <c r="N38" s="583" t="str">
        <f t="shared" ref="N38:N39" si="1">+N37</f>
        <v>Coordinación de prácticas externas do centro</v>
      </c>
    </row>
    <row r="39" spans="2:14" ht="24.95" customHeight="1">
      <c r="B39" s="14"/>
      <c r="C39" s="7"/>
      <c r="D39" s="577"/>
      <c r="E39" s="80" t="str">
        <f>+Resumo!A30</f>
        <v>I38</v>
      </c>
      <c r="F39" s="10" t="str">
        <f>+Resumo!B30</f>
        <v xml:space="preserve">Grao de satisfacción das Persoas Tituladas coas Prácticas </v>
      </c>
      <c r="G39" s="10" t="str">
        <f>+Resumo!C30</f>
        <v>DO-0204: Xestión das prácticas académicas</v>
      </c>
      <c r="H39" s="582">
        <f>+Resumo!E30</f>
        <v>0</v>
      </c>
      <c r="I39" s="579"/>
      <c r="J39" s="582">
        <f>+Resumo!O30</f>
        <v>0</v>
      </c>
      <c r="L39" s="582">
        <f>+Resumo!Y30</f>
        <v>0</v>
      </c>
      <c r="N39" s="583" t="str">
        <f t="shared" si="1"/>
        <v>Coordinación de prácticas externas do centro</v>
      </c>
    </row>
    <row r="40" spans="2:14" ht="24.95" customHeight="1">
      <c r="B40" s="14"/>
      <c r="C40" s="7"/>
      <c r="D40" s="576" t="s">
        <v>814</v>
      </c>
      <c r="E40" s="145"/>
      <c r="F40" s="70"/>
      <c r="G40" s="70"/>
      <c r="H40" s="220">
        <f>+H41</f>
        <v>0</v>
      </c>
      <c r="I40" s="221"/>
      <c r="J40" s="220">
        <f>+J41</f>
        <v>0</v>
      </c>
      <c r="L40" s="220">
        <f>+L41</f>
        <v>0</v>
      </c>
      <c r="N40" s="547" t="s">
        <v>815</v>
      </c>
    </row>
    <row r="41" spans="2:14" ht="24.95" customHeight="1">
      <c r="B41" s="14"/>
      <c r="C41" s="15"/>
      <c r="D41" s="577"/>
      <c r="E41" s="146" t="str">
        <f>+Resumo!A8</f>
        <v>I3</v>
      </c>
      <c r="F41" s="28" t="str">
        <f>+Resumo!B8</f>
        <v>Indicadores de mobilidade do estudantado</v>
      </c>
      <c r="G41" s="28" t="str">
        <f>+Resumo!C8</f>
        <v>DO-0205: Xestión da mobilidade</v>
      </c>
      <c r="H41" s="578">
        <f>+Resumo!E8</f>
        <v>0</v>
      </c>
      <c r="I41" s="579"/>
      <c r="J41" s="578">
        <f>+Resumo!O8</f>
        <v>0</v>
      </c>
      <c r="L41" s="578">
        <f>+Resumo!Y8</f>
        <v>0</v>
      </c>
      <c r="N41" s="580" t="str">
        <f>+N40</f>
        <v>Responsable das relacions externas do centro</v>
      </c>
    </row>
    <row r="42" spans="2:14" ht="24.95" customHeight="1">
      <c r="B42" s="14"/>
      <c r="C42" s="71" t="s">
        <v>816</v>
      </c>
      <c r="D42" s="72"/>
      <c r="E42" s="82"/>
      <c r="F42" s="72"/>
      <c r="G42" s="72"/>
      <c r="H42" s="222">
        <f>+H43</f>
        <v>0</v>
      </c>
      <c r="I42" s="219"/>
      <c r="J42" s="222">
        <f>+J43</f>
        <v>0</v>
      </c>
      <c r="L42" s="222">
        <f>+L43</f>
        <v>0</v>
      </c>
      <c r="N42" s="548"/>
    </row>
    <row r="43" spans="2:14" ht="24.95" customHeight="1">
      <c r="B43" s="14"/>
      <c r="C43" s="7"/>
      <c r="D43" s="576" t="s">
        <v>817</v>
      </c>
      <c r="E43" s="145"/>
      <c r="F43" s="70"/>
      <c r="G43" s="70"/>
      <c r="H43" s="220">
        <f>+H44</f>
        <v>0</v>
      </c>
      <c r="I43" s="221"/>
      <c r="J43" s="220">
        <f>+J44</f>
        <v>0</v>
      </c>
      <c r="L43" s="220">
        <f>+L44</f>
        <v>0</v>
      </c>
      <c r="N43" s="547" t="s">
        <v>829</v>
      </c>
    </row>
    <row r="44" spans="2:14" ht="24.95" customHeight="1">
      <c r="B44" s="14"/>
      <c r="C44" s="15"/>
      <c r="D44" s="577"/>
      <c r="E44" s="81" t="str">
        <f>+Resumo!A24</f>
        <v>I26</v>
      </c>
      <c r="F44" s="8" t="str">
        <f>+Resumo!B24</f>
        <v>Índice de satisfacción coa promoción da titulación e a información pública na web</v>
      </c>
      <c r="G44" s="8" t="str">
        <f>+Resumo!C24</f>
        <v>DO-0301 Información Pública</v>
      </c>
      <c r="H44" s="578">
        <f>+Resumo!E24</f>
        <v>0</v>
      </c>
      <c r="I44" s="579"/>
      <c r="J44" s="578">
        <f>+Resumo!O24</f>
        <v>0</v>
      </c>
      <c r="L44" s="578">
        <f>+Resumo!Y24</f>
        <v>0</v>
      </c>
      <c r="N44" s="580" t="str">
        <f>+N43</f>
        <v>Coordinación de calidade</v>
      </c>
    </row>
    <row r="45" spans="2:14" ht="24.95" customHeight="1">
      <c r="B45" s="14"/>
      <c r="C45" s="71" t="s">
        <v>818</v>
      </c>
      <c r="D45" s="72"/>
      <c r="E45" s="82"/>
      <c r="F45" s="72"/>
      <c r="G45" s="72"/>
      <c r="H45" s="222">
        <f>+H46</f>
        <v>0.5714285714285714</v>
      </c>
      <c r="I45" s="219"/>
      <c r="J45" s="222">
        <f>+J46</f>
        <v>0.59523809523809523</v>
      </c>
      <c r="L45" s="222">
        <f>+L46</f>
        <v>0</v>
      </c>
      <c r="N45" s="548"/>
    </row>
    <row r="46" spans="2:14" ht="31.5">
      <c r="B46" s="14"/>
      <c r="C46" s="7"/>
      <c r="D46" s="576" t="s">
        <v>819</v>
      </c>
      <c r="E46" s="145"/>
      <c r="F46" s="70"/>
      <c r="G46" s="70"/>
      <c r="H46" s="220">
        <f>+AVERAGE(H47:H48)</f>
        <v>0.5714285714285714</v>
      </c>
      <c r="I46" s="221"/>
      <c r="J46" s="220">
        <f>+AVERAGE(J47:J48)</f>
        <v>0.59523809523809523</v>
      </c>
      <c r="L46" s="220">
        <f>+AVERAGE(L47:L48)</f>
        <v>0</v>
      </c>
      <c r="N46" s="550" t="s">
        <v>820</v>
      </c>
    </row>
    <row r="47" spans="2:14" ht="24.95" customHeight="1">
      <c r="B47" s="14"/>
      <c r="C47" s="7"/>
      <c r="D47" s="581"/>
      <c r="E47" s="80" t="str">
        <f>+Resumo!A7</f>
        <v>I1-I2</v>
      </c>
      <c r="F47" s="9" t="str">
        <f>+Resumo!B7</f>
        <v>Nº Estudantes de novo ingreso (Grao e Máster)</v>
      </c>
      <c r="G47" s="9" t="str">
        <f>+Resumo!C7</f>
        <v>AC-01: Acceso, evolución e Expedición de Titulos Oficiais</v>
      </c>
      <c r="H47" s="582">
        <f>+Resumo!E7</f>
        <v>0.42857142857142855</v>
      </c>
      <c r="I47" s="579"/>
      <c r="J47" s="582">
        <f>+Resumo!O7</f>
        <v>0.42857142857142855</v>
      </c>
      <c r="L47" s="582">
        <f>+Resumo!Y7</f>
        <v>0</v>
      </c>
      <c r="N47" s="592" t="s">
        <v>833</v>
      </c>
    </row>
    <row r="48" spans="2:14" ht="24.95" customHeight="1" thickBot="1">
      <c r="B48" s="14"/>
      <c r="C48" s="7"/>
      <c r="D48" s="577"/>
      <c r="E48" s="80" t="str">
        <f>+Resumo!A14</f>
        <v>I11</v>
      </c>
      <c r="F48" s="9" t="str">
        <f>+Resumo!B14</f>
        <v>Relación de Oferta / Demanda de prazas</v>
      </c>
      <c r="G48" s="9" t="str">
        <f>+Resumo!C14</f>
        <v>AC-01: Acceso, evolución e Expedición de Titulos Oficiais</v>
      </c>
      <c r="H48" s="582">
        <f>+Resumo!E14</f>
        <v>0.7142857142857143</v>
      </c>
      <c r="I48" s="579"/>
      <c r="J48" s="582">
        <f>+Resumo!O14</f>
        <v>0.76190476190476186</v>
      </c>
      <c r="L48" s="582">
        <f>+Resumo!Y14</f>
        <v>0</v>
      </c>
      <c r="N48" s="583" t="str">
        <f>+N47</f>
        <v>Decanato</v>
      </c>
    </row>
    <row r="49" spans="1:14" ht="24.95" customHeight="1" thickBot="1">
      <c r="B49" s="44" t="s">
        <v>821</v>
      </c>
      <c r="C49" s="45"/>
      <c r="D49" s="50"/>
      <c r="E49" s="84"/>
      <c r="F49" s="45"/>
      <c r="G49" s="45"/>
      <c r="H49" s="216">
        <f>+AVERAGE(H50,H58,H62)</f>
        <v>0.25</v>
      </c>
      <c r="I49" s="217"/>
      <c r="J49" s="216">
        <f>+AVERAGE(J50,J58,J62)</f>
        <v>0.16666666666666666</v>
      </c>
      <c r="L49" s="216">
        <f>+AVERAGE(L50,L58,L62)</f>
        <v>0</v>
      </c>
      <c r="N49" s="216"/>
    </row>
    <row r="50" spans="1:14" ht="24.95" customHeight="1">
      <c r="B50" s="13"/>
      <c r="C50" s="73" t="s">
        <v>822</v>
      </c>
      <c r="D50" s="74"/>
      <c r="E50" s="79"/>
      <c r="F50" s="74"/>
      <c r="G50" s="74"/>
      <c r="H50" s="218">
        <f>+AVERAGE(H51,H53)</f>
        <v>0</v>
      </c>
      <c r="I50" s="219"/>
      <c r="J50" s="218">
        <f>+AVERAGE(J51,J53)</f>
        <v>0</v>
      </c>
      <c r="L50" s="218">
        <f>+AVERAGE(L51,L53)</f>
        <v>0</v>
      </c>
      <c r="N50" s="549"/>
    </row>
    <row r="51" spans="1:14" ht="24.95" customHeight="1">
      <c r="B51" s="14"/>
      <c r="C51" s="7"/>
      <c r="D51" s="576" t="s">
        <v>823</v>
      </c>
      <c r="E51" s="145"/>
      <c r="F51" s="70"/>
      <c r="G51" s="70"/>
      <c r="H51" s="220">
        <f>+AVERAGE(H52:H52)</f>
        <v>0</v>
      </c>
      <c r="I51" s="221"/>
      <c r="J51" s="220">
        <f>+AVERAGE(J52:J52)</f>
        <v>0</v>
      </c>
      <c r="L51" s="220">
        <f>+AVERAGE(L52:L52)</f>
        <v>0</v>
      </c>
      <c r="N51" s="547" t="s">
        <v>824</v>
      </c>
    </row>
    <row r="52" spans="1:14" ht="24.95" customHeight="1">
      <c r="B52" s="14"/>
      <c r="C52" s="7"/>
      <c r="D52" s="581"/>
      <c r="E52" s="80" t="str">
        <f>+Resumo!A31</f>
        <v>I39</v>
      </c>
      <c r="F52" s="10" t="str">
        <f>+Resumo!B31</f>
        <v xml:space="preserve">Grao de satisfacción cos RRHH </v>
      </c>
      <c r="G52" s="10" t="str">
        <f>+Resumo!C31</f>
        <v>PE-01 Xestión do PAS</v>
      </c>
      <c r="H52" s="582">
        <f>+Resumo!E31</f>
        <v>0</v>
      </c>
      <c r="I52" s="579"/>
      <c r="J52" s="582">
        <f>+Resumo!O31</f>
        <v>0</v>
      </c>
      <c r="L52" s="582">
        <f>+Resumo!Y31</f>
        <v>0</v>
      </c>
      <c r="N52" s="583" t="str">
        <f>+N51</f>
        <v>Administación do centro</v>
      </c>
    </row>
    <row r="53" spans="1:14" ht="24.95" customHeight="1">
      <c r="B53" s="14"/>
      <c r="C53" s="7"/>
      <c r="D53" s="576" t="s">
        <v>825</v>
      </c>
      <c r="E53" s="145"/>
      <c r="F53" s="70"/>
      <c r="G53" s="70"/>
      <c r="H53" s="220">
        <f>+AVERAGE(H54:H57)</f>
        <v>0</v>
      </c>
      <c r="I53" s="221"/>
      <c r="J53" s="220">
        <f>+AVERAGE(J54:J57)</f>
        <v>0</v>
      </c>
      <c r="L53" s="220">
        <f>+AVERAGE(L54:L57)</f>
        <v>0</v>
      </c>
      <c r="N53" s="550" t="s">
        <v>826</v>
      </c>
    </row>
    <row r="54" spans="1:14" ht="24.95" customHeight="1">
      <c r="B54" s="14"/>
      <c r="C54" s="7"/>
      <c r="D54" s="7"/>
      <c r="E54" s="141" t="str">
        <f>+Resumo!A10</f>
        <v>I5</v>
      </c>
      <c r="F54" s="9" t="str">
        <f>+Resumo!B10</f>
        <v>Indicadores de formación do PDI</v>
      </c>
      <c r="G54" s="9" t="str">
        <f>+Resumo!C10</f>
        <v>PE-02 Xestión de PDI</v>
      </c>
      <c r="H54" s="582">
        <f>+Resumo!E10</f>
        <v>0</v>
      </c>
      <c r="I54" s="579"/>
      <c r="J54" s="582">
        <f>+Resumo!O10</f>
        <v>0</v>
      </c>
      <c r="L54" s="582">
        <f>+Resumo!Y10</f>
        <v>0</v>
      </c>
      <c r="N54" s="592" t="s">
        <v>829</v>
      </c>
    </row>
    <row r="55" spans="1:14" ht="24.95" customHeight="1">
      <c r="B55" s="14"/>
      <c r="C55" s="7"/>
      <c r="D55" s="7"/>
      <c r="E55" s="141" t="str">
        <f>+Resumo!A11</f>
        <v>I7</v>
      </c>
      <c r="F55" s="9" t="str">
        <f>+Resumo!B11</f>
        <v>% PDI do título avaliado polo programa DOCENTIA e resultados obtidos</v>
      </c>
      <c r="G55" s="9" t="str">
        <f>+Resumo!C11</f>
        <v>PE-02 Xestión de PDI</v>
      </c>
      <c r="H55" s="582">
        <f>+Resumo!E11</f>
        <v>0</v>
      </c>
      <c r="I55" s="579"/>
      <c r="J55" s="582">
        <f>+Resumo!O11</f>
        <v>0</v>
      </c>
      <c r="L55" s="582">
        <f>+Resumo!Y11</f>
        <v>0</v>
      </c>
      <c r="N55" s="583" t="str">
        <f t="shared" ref="N55:N57" si="2">+N54</f>
        <v>Coordinación de calidade</v>
      </c>
    </row>
    <row r="56" spans="1:14" ht="24.95" customHeight="1">
      <c r="B56" s="14"/>
      <c r="C56" s="7"/>
      <c r="D56" s="7"/>
      <c r="E56" s="141" t="str">
        <f>+Resumo!A12</f>
        <v>I8</v>
      </c>
      <c r="F56" s="9" t="str">
        <f>+Resumo!B12</f>
        <v xml:space="preserve">Indicadores de mobilidade do PDI </v>
      </c>
      <c r="G56" s="9" t="str">
        <f>+Resumo!C12</f>
        <v>PE-02 Xestión de PDI</v>
      </c>
      <c r="H56" s="582">
        <f>+Resumo!E12</f>
        <v>0</v>
      </c>
      <c r="I56" s="579"/>
      <c r="J56" s="582">
        <f>+Resumo!O12</f>
        <v>0</v>
      </c>
      <c r="L56" s="582">
        <f>+Resumo!Y12</f>
        <v>0</v>
      </c>
      <c r="N56" s="583" t="str">
        <f t="shared" si="2"/>
        <v>Coordinación de calidade</v>
      </c>
    </row>
    <row r="57" spans="1:14" ht="24.95" customHeight="1">
      <c r="B57" s="14"/>
      <c r="C57" s="15"/>
      <c r="D57" s="15"/>
      <c r="E57" s="81" t="str">
        <f>+Resumo!A34</f>
        <v>I43</v>
      </c>
      <c r="F57" s="8" t="str">
        <f>+Resumo!B34</f>
        <v>Resultados EAD</v>
      </c>
      <c r="G57" s="8" t="str">
        <f>+Resumo!C34</f>
        <v>PE-02 Xestión de PDI</v>
      </c>
      <c r="H57" s="578">
        <f>+Resumo!E34</f>
        <v>0</v>
      </c>
      <c r="I57" s="579"/>
      <c r="J57" s="578">
        <f>+Resumo!O34</f>
        <v>0</v>
      </c>
      <c r="L57" s="578">
        <f>+Resumo!Y34</f>
        <v>0</v>
      </c>
      <c r="N57" s="580" t="str">
        <f t="shared" si="2"/>
        <v>Coordinación de calidade</v>
      </c>
    </row>
    <row r="58" spans="1:14" ht="24.95" customHeight="1">
      <c r="B58" s="14"/>
      <c r="C58" s="71" t="s">
        <v>827</v>
      </c>
      <c r="D58" s="72"/>
      <c r="E58" s="82"/>
      <c r="F58" s="72"/>
      <c r="G58" s="72"/>
      <c r="H58" s="222">
        <f>+H59</f>
        <v>0.75</v>
      </c>
      <c r="I58" s="219"/>
      <c r="J58" s="222">
        <f>+J59</f>
        <v>0.5</v>
      </c>
      <c r="L58" s="222">
        <f>+L59</f>
        <v>0</v>
      </c>
      <c r="N58" s="548"/>
    </row>
    <row r="59" spans="1:14" ht="24.95" customHeight="1">
      <c r="B59" s="14"/>
      <c r="C59" s="7"/>
      <c r="D59" s="576" t="s">
        <v>828</v>
      </c>
      <c r="E59" s="145"/>
      <c r="F59" s="70"/>
      <c r="G59" s="70"/>
      <c r="H59" s="220">
        <f>+AVERAGE(H60:H61)</f>
        <v>0.75</v>
      </c>
      <c r="I59" s="221"/>
      <c r="J59" s="220">
        <f>+AVERAGE(J60:J61)</f>
        <v>0.5</v>
      </c>
      <c r="L59" s="220">
        <f>+AVERAGE(L60:L61)</f>
        <v>0</v>
      </c>
      <c r="N59" s="547" t="s">
        <v>829</v>
      </c>
    </row>
    <row r="60" spans="1:14" ht="24.95" customHeight="1">
      <c r="B60" s="14"/>
      <c r="C60" s="7"/>
      <c r="D60" s="581"/>
      <c r="E60" s="141" t="str">
        <f>+Resumo!A32</f>
        <v>I41</v>
      </c>
      <c r="F60" s="10" t="str">
        <f>+Resumo!B32</f>
        <v>% Rexistros en estado completado na aplicación SGIC</v>
      </c>
      <c r="G60" s="10" t="str">
        <f>+Resumo!C32</f>
        <v>XD-01: Control dos documentos e dos rexistros</v>
      </c>
      <c r="H60" s="582">
        <f>+Resumo!E32</f>
        <v>1</v>
      </c>
      <c r="I60" s="579"/>
      <c r="J60" s="582">
        <f>+Resumo!O32</f>
        <v>1</v>
      </c>
      <c r="L60" s="582">
        <f>+Resumo!Y32</f>
        <v>0</v>
      </c>
      <c r="N60" s="583" t="str">
        <f t="shared" ref="N60:N61" si="3">+N59</f>
        <v>Coordinación de calidade</v>
      </c>
    </row>
    <row r="61" spans="1:14" ht="24.95" customHeight="1">
      <c r="B61" s="14"/>
      <c r="C61" s="7"/>
      <c r="D61" s="581"/>
      <c r="E61" s="141" t="str">
        <f>+Resumo!A33</f>
        <v>I42</v>
      </c>
      <c r="F61" s="10" t="str">
        <f>+Resumo!B33</f>
        <v>% Accións de Mellora finalizadas en prazo</v>
      </c>
      <c r="G61" s="10" t="str">
        <f>+Resumo!C33</f>
        <v>XD-01: Control dos documentos e dos rexistros</v>
      </c>
      <c r="H61" s="582">
        <f>+Resumo!E33</f>
        <v>0.5</v>
      </c>
      <c r="I61" s="579"/>
      <c r="J61" s="582">
        <f>+Resumo!O33</f>
        <v>0</v>
      </c>
      <c r="L61" s="582">
        <f>+Resumo!Y33</f>
        <v>0</v>
      </c>
      <c r="N61" s="583" t="str">
        <f t="shared" si="3"/>
        <v>Coordinación de calidade</v>
      </c>
    </row>
    <row r="62" spans="1:14" ht="24.95" customHeight="1">
      <c r="A62" s="1"/>
      <c r="B62" s="14"/>
      <c r="C62" s="71" t="s">
        <v>830</v>
      </c>
      <c r="D62" s="72"/>
      <c r="E62" s="82"/>
      <c r="F62" s="72"/>
      <c r="G62" s="72"/>
      <c r="H62" s="222">
        <f>+H63</f>
        <v>0</v>
      </c>
      <c r="I62" s="219"/>
      <c r="J62" s="222">
        <f>+J63</f>
        <v>0</v>
      </c>
      <c r="L62" s="222">
        <f>+L63</f>
        <v>0</v>
      </c>
      <c r="N62" s="548"/>
    </row>
    <row r="63" spans="1:14" ht="31.5">
      <c r="A63" s="18"/>
      <c r="B63" s="14"/>
      <c r="C63" s="7"/>
      <c r="D63" s="576" t="s">
        <v>831</v>
      </c>
      <c r="E63" s="145"/>
      <c r="F63" s="70"/>
      <c r="G63" s="70"/>
      <c r="H63" s="220">
        <f>+H64</f>
        <v>0</v>
      </c>
      <c r="I63" s="221"/>
      <c r="J63" s="220">
        <f>+J64</f>
        <v>0</v>
      </c>
      <c r="L63" s="220">
        <f>+L64</f>
        <v>0</v>
      </c>
      <c r="N63" s="547" t="s">
        <v>835</v>
      </c>
    </row>
    <row r="64" spans="1:14" ht="30.75" thickBot="1">
      <c r="A64" s="18"/>
      <c r="B64" s="16"/>
      <c r="C64" s="12"/>
      <c r="D64" s="584"/>
      <c r="E64" s="83" t="str">
        <f>+Resumo!A21</f>
        <v>I23</v>
      </c>
      <c r="F64" s="17" t="str">
        <f>+Resumo!B21</f>
        <v>Índice de satisfacción cos recursos materiais e servizos</v>
      </c>
      <c r="G64" s="17" t="str">
        <f>+Resumo!C21</f>
        <v>IA-01: Xestión dos recursos materiais e dos servizos</v>
      </c>
      <c r="H64" s="585">
        <f>+Resumo!E21</f>
        <v>0</v>
      </c>
      <c r="I64" s="579"/>
      <c r="J64" s="585">
        <f>+Resumo!O21</f>
        <v>0</v>
      </c>
      <c r="L64" s="585">
        <f>+Resumo!Y21</f>
        <v>0</v>
      </c>
      <c r="N64" s="586" t="str">
        <f>+N63</f>
        <v>vicedecana/o con competencias en recursos materiais e servizos</v>
      </c>
    </row>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sheetData>
  <autoFilter ref="A6:N72" xr:uid="{00000000-0001-0000-0B00-000000000000}"/>
  <mergeCells count="3">
    <mergeCell ref="A3:B3"/>
    <mergeCell ref="A2:H2"/>
    <mergeCell ref="H4:L4"/>
  </mergeCells>
  <conditionalFormatting sqref="A6:G6">
    <cfRule type="expression" dxfId="227" priority="533">
      <formula>#REF!&lt;1</formula>
    </cfRule>
    <cfRule type="expression" dxfId="226" priority="534">
      <formula>#REF!=0</formula>
    </cfRule>
    <cfRule type="expression" dxfId="225" priority="535">
      <formula>#REF!=1</formula>
    </cfRule>
    <cfRule type="expression" dxfId="224" priority="536">
      <formula>#REF!&gt;=0.8</formula>
    </cfRule>
  </conditionalFormatting>
  <conditionalFormatting sqref="B7:G7">
    <cfRule type="expression" dxfId="223" priority="537">
      <formula>#REF!=0</formula>
    </cfRule>
    <cfRule type="expression" dxfId="222" priority="538">
      <formula>#REF!&lt;0.8</formula>
    </cfRule>
    <cfRule type="expression" dxfId="221" priority="539">
      <formula>#REF!="Conseguido"</formula>
    </cfRule>
    <cfRule type="expression" dxfId="220" priority="540">
      <formula>#REF!&gt;=0.8</formula>
    </cfRule>
  </conditionalFormatting>
  <conditionalFormatting sqref="B21:G21 B49:G49">
    <cfRule type="expression" dxfId="219" priority="541">
      <formula>#REF!=0</formula>
    </cfRule>
    <cfRule type="expression" dxfId="218" priority="542">
      <formula>#REF!&lt;0.8</formula>
    </cfRule>
    <cfRule type="expression" dxfId="217" priority="543">
      <formula>#REF!=1</formula>
    </cfRule>
    <cfRule type="expression" dxfId="216" priority="544">
      <formula>#REF!&gt;=0.8</formula>
    </cfRule>
  </conditionalFormatting>
  <conditionalFormatting sqref="C8:J8 C16:J16 C22:J22 C29:J29 C42:J42 C45:J45 C50:J50 C58:J58 C62:J62">
    <cfRule type="expression" dxfId="215" priority="222">
      <formula>#REF!=0</formula>
    </cfRule>
    <cfRule type="expression" dxfId="214" priority="223">
      <formula>#REF!&lt;0.8</formula>
    </cfRule>
    <cfRule type="expression" dxfId="213" priority="224">
      <formula>#REF!="Conseguido"</formula>
    </cfRule>
    <cfRule type="expression" dxfId="212" priority="225">
      <formula>#REF!&gt;=0.8</formula>
    </cfRule>
  </conditionalFormatting>
  <conditionalFormatting sqref="H6">
    <cfRule type="expression" dxfId="211" priority="174">
      <formula>H6=0</formula>
    </cfRule>
    <cfRule type="expression" dxfId="210" priority="175">
      <formula>H6&lt;0.25</formula>
    </cfRule>
    <cfRule type="expression" dxfId="209" priority="176">
      <formula>H6&lt;0.5</formula>
    </cfRule>
    <cfRule type="expression" dxfId="208" priority="177">
      <formula>H6&lt;0.75</formula>
    </cfRule>
    <cfRule type="expression" dxfId="207" priority="178">
      <formula>H6&lt;10</formula>
    </cfRule>
  </conditionalFormatting>
  <conditionalFormatting sqref="H7">
    <cfRule type="expression" dxfId="206" priority="155">
      <formula>H7=0</formula>
    </cfRule>
    <cfRule type="expression" dxfId="205" priority="156">
      <formula>H7&lt;0.25</formula>
    </cfRule>
    <cfRule type="expression" dxfId="204" priority="157">
      <formula>H7&lt;0.5</formula>
    </cfRule>
    <cfRule type="expression" dxfId="203" priority="158">
      <formula>H7&lt;0.75</formula>
    </cfRule>
    <cfRule type="expression" dxfId="202" priority="159">
      <formula>H7&lt;10</formula>
    </cfRule>
  </conditionalFormatting>
  <conditionalFormatting sqref="H21">
    <cfRule type="expression" dxfId="201" priority="141">
      <formula>H21=0</formula>
    </cfRule>
    <cfRule type="expression" dxfId="200" priority="142">
      <formula>H21&lt;0.25</formula>
    </cfRule>
    <cfRule type="expression" dxfId="199" priority="143">
      <formula>H21&lt;0.5</formula>
    </cfRule>
    <cfRule type="expression" dxfId="198" priority="144">
      <formula>H21&lt;0.75</formula>
    </cfRule>
    <cfRule type="expression" dxfId="197" priority="145">
      <formula>H21&lt;10</formula>
    </cfRule>
  </conditionalFormatting>
  <conditionalFormatting sqref="H49">
    <cfRule type="expression" dxfId="196" priority="127">
      <formula>H49=0</formula>
    </cfRule>
    <cfRule type="expression" dxfId="195" priority="128">
      <formula>H49&lt;0.25</formula>
    </cfRule>
    <cfRule type="expression" dxfId="194" priority="129">
      <formula>H49&lt;0.5</formula>
    </cfRule>
    <cfRule type="expression" dxfId="193" priority="130">
      <formula>H49&lt;0.75</formula>
    </cfRule>
    <cfRule type="expression" dxfId="192" priority="131">
      <formula>H49&lt;10</formula>
    </cfRule>
  </conditionalFormatting>
  <conditionalFormatting sqref="H10:J10">
    <cfRule type="cellIs" dxfId="191" priority="216" operator="equal">
      <formula>"OK"</formula>
    </cfRule>
    <cfRule type="cellIs" dxfId="190" priority="217" operator="equal">
      <formula>"PARCIAL"</formula>
    </cfRule>
    <cfRule type="cellIs" dxfId="189" priority="218" operator="equal">
      <formula>"NO OK"</formula>
    </cfRule>
  </conditionalFormatting>
  <conditionalFormatting sqref="H12:J15 H52:J52 H54:J57">
    <cfRule type="cellIs" dxfId="188" priority="219" operator="equal">
      <formula>"OK"</formula>
    </cfRule>
    <cfRule type="cellIs" dxfId="187" priority="220" operator="equal">
      <formula>"PARCIAL"</formula>
    </cfRule>
    <cfRule type="cellIs" dxfId="186" priority="221" operator="equal">
      <formula>"NO OK"</formula>
    </cfRule>
  </conditionalFormatting>
  <conditionalFormatting sqref="H18:J18">
    <cfRule type="cellIs" dxfId="185" priority="213" operator="equal">
      <formula>"OK"</formula>
    </cfRule>
    <cfRule type="cellIs" dxfId="184" priority="214" operator="equal">
      <formula>"PARCIAL"</formula>
    </cfRule>
    <cfRule type="cellIs" dxfId="183" priority="215" operator="equal">
      <formula>"NO OK"</formula>
    </cfRule>
  </conditionalFormatting>
  <conditionalFormatting sqref="H20:J20">
    <cfRule type="cellIs" dxfId="182" priority="210" operator="equal">
      <formula>"OK"</formula>
    </cfRule>
    <cfRule type="cellIs" dxfId="181" priority="211" operator="equal">
      <formula>"PARCIAL"</formula>
    </cfRule>
    <cfRule type="cellIs" dxfId="180" priority="212" operator="equal">
      <formula>"NO OK"</formula>
    </cfRule>
  </conditionalFormatting>
  <conditionalFormatting sqref="H24:J24 H26:J26 H28:J28">
    <cfRule type="cellIs" dxfId="179" priority="207" operator="equal">
      <formula>"OK"</formula>
    </cfRule>
    <cfRule type="cellIs" dxfId="178" priority="208" operator="equal">
      <formula>"PARCIAL"</formula>
    </cfRule>
    <cfRule type="cellIs" dxfId="177" priority="209" operator="equal">
      <formula>"NO OK"</formula>
    </cfRule>
  </conditionalFormatting>
  <conditionalFormatting sqref="H31:J31">
    <cfRule type="cellIs" dxfId="176" priority="183" operator="equal">
      <formula>"OK"</formula>
    </cfRule>
    <cfRule type="cellIs" dxfId="175" priority="184" operator="equal">
      <formula>"PARCIAL"</formula>
    </cfRule>
    <cfRule type="cellIs" dxfId="174" priority="185" operator="equal">
      <formula>"NO OK"</formula>
    </cfRule>
  </conditionalFormatting>
  <conditionalFormatting sqref="H33:J33 H35:J36 H41:J41">
    <cfRule type="cellIs" dxfId="173" priority="204" operator="equal">
      <formula>"OK"</formula>
    </cfRule>
    <cfRule type="cellIs" dxfId="172" priority="205" operator="equal">
      <formula>"PARCIAL"</formula>
    </cfRule>
    <cfRule type="cellIs" dxfId="171" priority="206" operator="equal">
      <formula>"NO OK"</formula>
    </cfRule>
  </conditionalFormatting>
  <conditionalFormatting sqref="H38:J39">
    <cfRule type="cellIs" dxfId="170" priority="192" operator="equal">
      <formula>"OK"</formula>
    </cfRule>
    <cfRule type="cellIs" dxfId="169" priority="193" operator="equal">
      <formula>"PARCIAL"</formula>
    </cfRule>
    <cfRule type="cellIs" dxfId="168" priority="194" operator="equal">
      <formula>"NO OK"</formula>
    </cfRule>
  </conditionalFormatting>
  <conditionalFormatting sqref="H44:J44">
    <cfRule type="cellIs" dxfId="167" priority="189" operator="equal">
      <formula>"OK"</formula>
    </cfRule>
    <cfRule type="cellIs" dxfId="166" priority="190" operator="equal">
      <formula>"PARCIAL"</formula>
    </cfRule>
    <cfRule type="cellIs" dxfId="165" priority="191" operator="equal">
      <formula>"NO OK"</formula>
    </cfRule>
  </conditionalFormatting>
  <conditionalFormatting sqref="H47:J48">
    <cfRule type="cellIs" dxfId="164" priority="201" operator="equal">
      <formula>"OK"</formula>
    </cfRule>
    <cfRule type="cellIs" dxfId="163" priority="202" operator="equal">
      <formula>"PARCIAL"</formula>
    </cfRule>
    <cfRule type="cellIs" dxfId="162" priority="203" operator="equal">
      <formula>"NO OK"</formula>
    </cfRule>
  </conditionalFormatting>
  <conditionalFormatting sqref="H60:J61">
    <cfRule type="cellIs" dxfId="161" priority="186" operator="equal">
      <formula>"OK"</formula>
    </cfRule>
    <cfRule type="cellIs" dxfId="160" priority="187" operator="equal">
      <formula>"PARCIAL"</formula>
    </cfRule>
    <cfRule type="cellIs" dxfId="159" priority="188" operator="equal">
      <formula>"NO OK"</formula>
    </cfRule>
  </conditionalFormatting>
  <conditionalFormatting sqref="H64:J64">
    <cfRule type="cellIs" dxfId="158" priority="195" operator="equal">
      <formula>"OK"</formula>
    </cfRule>
    <cfRule type="cellIs" dxfId="157" priority="196" operator="equal">
      <formula>"PARCIAL"</formula>
    </cfRule>
    <cfRule type="cellIs" dxfId="156" priority="197" operator="equal">
      <formula>"NO OK"</formula>
    </cfRule>
  </conditionalFormatting>
  <conditionalFormatting sqref="I6">
    <cfRule type="expression" dxfId="155" priority="179">
      <formula>#REF!&lt;1</formula>
    </cfRule>
    <cfRule type="expression" dxfId="154" priority="180">
      <formula>#REF!=0</formula>
    </cfRule>
    <cfRule type="expression" dxfId="153" priority="181">
      <formula>#REF!=1</formula>
    </cfRule>
    <cfRule type="expression" dxfId="152" priority="182">
      <formula>#REF!&gt;=0.8</formula>
    </cfRule>
  </conditionalFormatting>
  <conditionalFormatting sqref="I7">
    <cfRule type="expression" dxfId="151" priority="165">
      <formula>#REF!=0</formula>
    </cfRule>
    <cfRule type="expression" dxfId="150" priority="166">
      <formula>#REF!&lt;0.8</formula>
    </cfRule>
    <cfRule type="expression" dxfId="149" priority="167">
      <formula>#REF!="Conseguido"</formula>
    </cfRule>
    <cfRule type="expression" dxfId="148" priority="168">
      <formula>#REF!&gt;=0.8</formula>
    </cfRule>
  </conditionalFormatting>
  <conditionalFormatting sqref="I21">
    <cfRule type="expression" dxfId="147" priority="151">
      <formula>#REF!=0</formula>
    </cfRule>
    <cfRule type="expression" dxfId="146" priority="152">
      <formula>#REF!&lt;0.8</formula>
    </cfRule>
    <cfRule type="expression" dxfId="145" priority="153">
      <formula>#REF!="Conseguido"</formula>
    </cfRule>
    <cfRule type="expression" dxfId="144" priority="154">
      <formula>#REF!&gt;=0.8</formula>
    </cfRule>
  </conditionalFormatting>
  <conditionalFormatting sqref="I49">
    <cfRule type="expression" dxfId="143" priority="137">
      <formula>#REF!=0</formula>
    </cfRule>
    <cfRule type="expression" dxfId="142" priority="138">
      <formula>#REF!&lt;0.8</formula>
    </cfRule>
    <cfRule type="expression" dxfId="141" priority="139">
      <formula>#REF!="Conseguido"</formula>
    </cfRule>
    <cfRule type="expression" dxfId="140" priority="140">
      <formula>#REF!&gt;=0.8</formula>
    </cfRule>
  </conditionalFormatting>
  <conditionalFormatting sqref="J6">
    <cfRule type="expression" dxfId="139" priority="169">
      <formula>J6=0</formula>
    </cfRule>
    <cfRule type="expression" dxfId="138" priority="170">
      <formula>J6&lt;0.25</formula>
    </cfRule>
    <cfRule type="expression" dxfId="137" priority="171">
      <formula>J6&lt;0.5</formula>
    </cfRule>
    <cfRule type="expression" dxfId="136" priority="172">
      <formula>J6&lt;0.75</formula>
    </cfRule>
    <cfRule type="expression" dxfId="135" priority="173">
      <formula>J6&lt;10</formula>
    </cfRule>
  </conditionalFormatting>
  <conditionalFormatting sqref="J7">
    <cfRule type="expression" dxfId="134" priority="160">
      <formula>J7=0</formula>
    </cfRule>
    <cfRule type="expression" dxfId="133" priority="161">
      <formula>J7&lt;0.25</formula>
    </cfRule>
    <cfRule type="expression" dxfId="132" priority="162">
      <formula>J7&lt;0.5</formula>
    </cfRule>
    <cfRule type="expression" dxfId="131" priority="163">
      <formula>J7&lt;0.75</formula>
    </cfRule>
    <cfRule type="expression" dxfId="130" priority="164">
      <formula>J7&lt;10</formula>
    </cfRule>
  </conditionalFormatting>
  <conditionalFormatting sqref="J21">
    <cfRule type="expression" dxfId="129" priority="146">
      <formula>J21=0</formula>
    </cfRule>
    <cfRule type="expression" dxfId="128" priority="147">
      <formula>J21&lt;0.25</formula>
    </cfRule>
    <cfRule type="expression" dxfId="127" priority="148">
      <formula>J21&lt;0.5</formula>
    </cfRule>
    <cfRule type="expression" dxfId="126" priority="149">
      <formula>J21&lt;0.75</formula>
    </cfRule>
    <cfRule type="expression" dxfId="125" priority="150">
      <formula>J21&lt;10</formula>
    </cfRule>
  </conditionalFormatting>
  <conditionalFormatting sqref="J49">
    <cfRule type="expression" dxfId="124" priority="132">
      <formula>J49=0</formula>
    </cfRule>
    <cfRule type="expression" dxfId="123" priority="133">
      <formula>J49&lt;0.25</formula>
    </cfRule>
    <cfRule type="expression" dxfId="122" priority="134">
      <formula>J49&lt;0.5</formula>
    </cfRule>
    <cfRule type="expression" dxfId="121" priority="135">
      <formula>J49&lt;0.75</formula>
    </cfRule>
    <cfRule type="expression" dxfId="120" priority="136">
      <formula>J49&lt;10</formula>
    </cfRule>
  </conditionalFormatting>
  <conditionalFormatting sqref="L6">
    <cfRule type="expression" dxfId="119" priority="79">
      <formula>L6=0</formula>
    </cfRule>
    <cfRule type="expression" dxfId="118" priority="80">
      <formula>L6&lt;0.25</formula>
    </cfRule>
    <cfRule type="expression" dxfId="117" priority="81">
      <formula>L6&lt;0.5</formula>
    </cfRule>
    <cfRule type="expression" dxfId="116" priority="82">
      <formula>L6&lt;0.75</formula>
    </cfRule>
    <cfRule type="expression" dxfId="115" priority="83">
      <formula>L6&lt;10</formula>
    </cfRule>
  </conditionalFormatting>
  <conditionalFormatting sqref="L7">
    <cfRule type="expression" dxfId="114" priority="74">
      <formula>L7=0</formula>
    </cfRule>
    <cfRule type="expression" dxfId="113" priority="75">
      <formula>L7&lt;0.25</formula>
    </cfRule>
    <cfRule type="expression" dxfId="112" priority="76">
      <formula>L7&lt;0.5</formula>
    </cfRule>
    <cfRule type="expression" dxfId="111" priority="77">
      <formula>L7&lt;0.75</formula>
    </cfRule>
    <cfRule type="expression" dxfId="110" priority="78">
      <formula>L7&lt;10</formula>
    </cfRule>
  </conditionalFormatting>
  <conditionalFormatting sqref="L8 L16 L22 L29 L42 L45 L50 L58 L62">
    <cfRule type="expression" dxfId="109" priority="123">
      <formula>#REF!=0</formula>
    </cfRule>
    <cfRule type="expression" dxfId="108" priority="124">
      <formula>#REF!&lt;0.8</formula>
    </cfRule>
    <cfRule type="expression" dxfId="107" priority="125">
      <formula>#REF!="Conseguido"</formula>
    </cfRule>
    <cfRule type="expression" dxfId="106" priority="126">
      <formula>#REF!&gt;=0.8</formula>
    </cfRule>
  </conditionalFormatting>
  <conditionalFormatting sqref="L10">
    <cfRule type="cellIs" dxfId="105" priority="117" operator="equal">
      <formula>"OK"</formula>
    </cfRule>
    <cfRule type="cellIs" dxfId="104" priority="118" operator="equal">
      <formula>"PARCIAL"</formula>
    </cfRule>
    <cfRule type="cellIs" dxfId="103" priority="119" operator="equal">
      <formula>"NO OK"</formula>
    </cfRule>
  </conditionalFormatting>
  <conditionalFormatting sqref="L12:L15 L52 L54:L57">
    <cfRule type="cellIs" dxfId="102" priority="120" operator="equal">
      <formula>"OK"</formula>
    </cfRule>
    <cfRule type="cellIs" dxfId="101" priority="121" operator="equal">
      <formula>"PARCIAL"</formula>
    </cfRule>
    <cfRule type="cellIs" dxfId="100" priority="122" operator="equal">
      <formula>"NO OK"</formula>
    </cfRule>
  </conditionalFormatting>
  <conditionalFormatting sqref="L18">
    <cfRule type="cellIs" dxfId="99" priority="114" operator="equal">
      <formula>"OK"</formula>
    </cfRule>
    <cfRule type="cellIs" dxfId="98" priority="115" operator="equal">
      <formula>"PARCIAL"</formula>
    </cfRule>
    <cfRule type="cellIs" dxfId="97" priority="116" operator="equal">
      <formula>"NO OK"</formula>
    </cfRule>
  </conditionalFormatting>
  <conditionalFormatting sqref="L20">
    <cfRule type="cellIs" dxfId="96" priority="111" operator="equal">
      <formula>"OK"</formula>
    </cfRule>
    <cfRule type="cellIs" dxfId="95" priority="112" operator="equal">
      <formula>"PARCIAL"</formula>
    </cfRule>
    <cfRule type="cellIs" dxfId="94" priority="113" operator="equal">
      <formula>"NO OK"</formula>
    </cfRule>
  </conditionalFormatting>
  <conditionalFormatting sqref="L21">
    <cfRule type="expression" dxfId="93" priority="69">
      <formula>L21=0</formula>
    </cfRule>
    <cfRule type="expression" dxfId="92" priority="70">
      <formula>L21&lt;0.25</formula>
    </cfRule>
    <cfRule type="expression" dxfId="91" priority="71">
      <formula>L21&lt;0.5</formula>
    </cfRule>
    <cfRule type="expression" dxfId="90" priority="72">
      <formula>L21&lt;0.75</formula>
    </cfRule>
    <cfRule type="expression" dxfId="89" priority="73">
      <formula>L21&lt;10</formula>
    </cfRule>
  </conditionalFormatting>
  <conditionalFormatting sqref="L24 L26 L28">
    <cfRule type="cellIs" dxfId="88" priority="108" operator="equal">
      <formula>"OK"</formula>
    </cfRule>
    <cfRule type="cellIs" dxfId="87" priority="109" operator="equal">
      <formula>"PARCIAL"</formula>
    </cfRule>
    <cfRule type="cellIs" dxfId="86" priority="110" operator="equal">
      <formula>"NO OK"</formula>
    </cfRule>
  </conditionalFormatting>
  <conditionalFormatting sqref="L31">
    <cfRule type="cellIs" dxfId="85" priority="84" operator="equal">
      <formula>"OK"</formula>
    </cfRule>
    <cfRule type="cellIs" dxfId="84" priority="85" operator="equal">
      <formula>"PARCIAL"</formula>
    </cfRule>
    <cfRule type="cellIs" dxfId="83" priority="86" operator="equal">
      <formula>"NO OK"</formula>
    </cfRule>
  </conditionalFormatting>
  <conditionalFormatting sqref="L33 L35:L36 L41">
    <cfRule type="cellIs" dxfId="82" priority="105" operator="equal">
      <formula>"OK"</formula>
    </cfRule>
    <cfRule type="cellIs" dxfId="81" priority="106" operator="equal">
      <formula>"PARCIAL"</formula>
    </cfRule>
    <cfRule type="cellIs" dxfId="80" priority="107" operator="equal">
      <formula>"NO OK"</formula>
    </cfRule>
  </conditionalFormatting>
  <conditionalFormatting sqref="L38:L39">
    <cfRule type="cellIs" dxfId="79" priority="93" operator="equal">
      <formula>"OK"</formula>
    </cfRule>
    <cfRule type="cellIs" dxfId="78" priority="94" operator="equal">
      <formula>"PARCIAL"</formula>
    </cfRule>
    <cfRule type="cellIs" dxfId="77" priority="95" operator="equal">
      <formula>"NO OK"</formula>
    </cfRule>
  </conditionalFormatting>
  <conditionalFormatting sqref="L44">
    <cfRule type="cellIs" dxfId="76" priority="90" operator="equal">
      <formula>"OK"</formula>
    </cfRule>
    <cfRule type="cellIs" dxfId="75" priority="91" operator="equal">
      <formula>"PARCIAL"</formula>
    </cfRule>
    <cfRule type="cellIs" dxfId="74" priority="92" operator="equal">
      <formula>"NO OK"</formula>
    </cfRule>
  </conditionalFormatting>
  <conditionalFormatting sqref="L47:L48">
    <cfRule type="cellIs" dxfId="73" priority="102" operator="equal">
      <formula>"OK"</formula>
    </cfRule>
    <cfRule type="cellIs" dxfId="72" priority="103" operator="equal">
      <formula>"PARCIAL"</formula>
    </cfRule>
    <cfRule type="cellIs" dxfId="71" priority="104" operator="equal">
      <formula>"NO OK"</formula>
    </cfRule>
  </conditionalFormatting>
  <conditionalFormatting sqref="L49">
    <cfRule type="expression" dxfId="70" priority="64">
      <formula>L49=0</formula>
    </cfRule>
    <cfRule type="expression" dxfId="69" priority="65">
      <formula>L49&lt;0.25</formula>
    </cfRule>
    <cfRule type="expression" dxfId="68" priority="66">
      <formula>L49&lt;0.5</formula>
    </cfRule>
    <cfRule type="expression" dxfId="67" priority="67">
      <formula>L49&lt;0.75</formula>
    </cfRule>
    <cfRule type="expression" dxfId="66" priority="68">
      <formula>L49&lt;10</formula>
    </cfRule>
  </conditionalFormatting>
  <conditionalFormatting sqref="L60:L61">
    <cfRule type="cellIs" dxfId="65" priority="87" operator="equal">
      <formula>"OK"</formula>
    </cfRule>
    <cfRule type="cellIs" dxfId="64" priority="88" operator="equal">
      <formula>"PARCIAL"</formula>
    </cfRule>
    <cfRule type="cellIs" dxfId="63" priority="89" operator="equal">
      <formula>"NO OK"</formula>
    </cfRule>
  </conditionalFormatting>
  <conditionalFormatting sqref="L64">
    <cfRule type="cellIs" dxfId="62" priority="96" operator="equal">
      <formula>"OK"</formula>
    </cfRule>
    <cfRule type="cellIs" dxfId="61" priority="97" operator="equal">
      <formula>"PARCIAL"</formula>
    </cfRule>
    <cfRule type="cellIs" dxfId="60" priority="98" operator="equal">
      <formula>"NO OK"</formula>
    </cfRule>
  </conditionalFormatting>
  <conditionalFormatting sqref="N6">
    <cfRule type="expression" dxfId="59" priority="16">
      <formula>N6=0</formula>
    </cfRule>
    <cfRule type="expression" dxfId="58" priority="17">
      <formula>N6&lt;0.25</formula>
    </cfRule>
    <cfRule type="expression" dxfId="57" priority="18">
      <formula>N6&lt;0.5</formula>
    </cfRule>
    <cfRule type="expression" dxfId="56" priority="19">
      <formula>N6&lt;0.75</formula>
    </cfRule>
    <cfRule type="expression" dxfId="55" priority="20">
      <formula>N6&lt;10</formula>
    </cfRule>
  </conditionalFormatting>
  <conditionalFormatting sqref="N7">
    <cfRule type="expression" dxfId="54" priority="11">
      <formula>N7=0</formula>
    </cfRule>
    <cfRule type="expression" dxfId="53" priority="12">
      <formula>N7&lt;0.25</formula>
    </cfRule>
    <cfRule type="expression" dxfId="52" priority="13">
      <formula>N7&lt;0.5</formula>
    </cfRule>
    <cfRule type="expression" dxfId="51" priority="14">
      <formula>N7&lt;0.75</formula>
    </cfRule>
    <cfRule type="expression" dxfId="50" priority="15">
      <formula>N7&lt;10</formula>
    </cfRule>
  </conditionalFormatting>
  <conditionalFormatting sqref="N8 N16 N22 N29 N42 N45 N50 N58 N62">
    <cfRule type="expression" dxfId="49" priority="60">
      <formula>#REF!=0</formula>
    </cfRule>
    <cfRule type="expression" dxfId="48" priority="61">
      <formula>#REF!&lt;0.8</formula>
    </cfRule>
    <cfRule type="expression" dxfId="47" priority="62">
      <formula>#REF!="Conseguido"</formula>
    </cfRule>
    <cfRule type="expression" dxfId="46" priority="63">
      <formula>#REF!&gt;=0.8</formula>
    </cfRule>
  </conditionalFormatting>
  <conditionalFormatting sqref="N10">
    <cfRule type="cellIs" dxfId="45" priority="54" operator="equal">
      <formula>"OK"</formula>
    </cfRule>
    <cfRule type="cellIs" dxfId="44" priority="55" operator="equal">
      <formula>"PARCIAL"</formula>
    </cfRule>
    <cfRule type="cellIs" dxfId="43" priority="56" operator="equal">
      <formula>"NO OK"</formula>
    </cfRule>
  </conditionalFormatting>
  <conditionalFormatting sqref="N12:N15 N52 N54:N57">
    <cfRule type="cellIs" dxfId="42" priority="57" operator="equal">
      <formula>"OK"</formula>
    </cfRule>
    <cfRule type="cellIs" dxfId="41" priority="58" operator="equal">
      <formula>"PARCIAL"</formula>
    </cfRule>
    <cfRule type="cellIs" dxfId="40" priority="59" operator="equal">
      <formula>"NO OK"</formula>
    </cfRule>
  </conditionalFormatting>
  <conditionalFormatting sqref="N18">
    <cfRule type="cellIs" dxfId="39" priority="51" operator="equal">
      <formula>"OK"</formula>
    </cfRule>
    <cfRule type="cellIs" dxfId="38" priority="52" operator="equal">
      <formula>"PARCIAL"</formula>
    </cfRule>
    <cfRule type="cellIs" dxfId="37" priority="53" operator="equal">
      <formula>"NO OK"</formula>
    </cfRule>
  </conditionalFormatting>
  <conditionalFormatting sqref="N20">
    <cfRule type="cellIs" dxfId="36" priority="48" operator="equal">
      <formula>"OK"</formula>
    </cfRule>
    <cfRule type="cellIs" dxfId="35" priority="49" operator="equal">
      <formula>"PARCIAL"</formula>
    </cfRule>
    <cfRule type="cellIs" dxfId="34" priority="50" operator="equal">
      <formula>"NO OK"</formula>
    </cfRule>
  </conditionalFormatting>
  <conditionalFormatting sqref="N21">
    <cfRule type="expression" dxfId="33" priority="6">
      <formula>N21=0</formula>
    </cfRule>
    <cfRule type="expression" dxfId="32" priority="7">
      <formula>N21&lt;0.25</formula>
    </cfRule>
    <cfRule type="expression" dxfId="31" priority="8">
      <formula>N21&lt;0.5</formula>
    </cfRule>
    <cfRule type="expression" dxfId="30" priority="9">
      <formula>N21&lt;0.75</formula>
    </cfRule>
    <cfRule type="expression" dxfId="29" priority="10">
      <formula>N21&lt;10</formula>
    </cfRule>
  </conditionalFormatting>
  <conditionalFormatting sqref="N24 N26 N28">
    <cfRule type="cellIs" dxfId="28" priority="45" operator="equal">
      <formula>"OK"</formula>
    </cfRule>
    <cfRule type="cellIs" dxfId="27" priority="46" operator="equal">
      <formula>"PARCIAL"</formula>
    </cfRule>
    <cfRule type="cellIs" dxfId="26" priority="47" operator="equal">
      <formula>"NO OK"</formula>
    </cfRule>
  </conditionalFormatting>
  <conditionalFormatting sqref="N31">
    <cfRule type="cellIs" dxfId="25" priority="21" operator="equal">
      <formula>"OK"</formula>
    </cfRule>
    <cfRule type="cellIs" dxfId="24" priority="22" operator="equal">
      <formula>"PARCIAL"</formula>
    </cfRule>
    <cfRule type="cellIs" dxfId="23" priority="23" operator="equal">
      <formula>"NO OK"</formula>
    </cfRule>
  </conditionalFormatting>
  <conditionalFormatting sqref="N33 N35:N36 N41">
    <cfRule type="cellIs" dxfId="22" priority="42" operator="equal">
      <formula>"OK"</formula>
    </cfRule>
    <cfRule type="cellIs" dxfId="21" priority="43" operator="equal">
      <formula>"PARCIAL"</formula>
    </cfRule>
    <cfRule type="cellIs" dxfId="20" priority="44" operator="equal">
      <formula>"NO OK"</formula>
    </cfRule>
  </conditionalFormatting>
  <conditionalFormatting sqref="N38:N39">
    <cfRule type="cellIs" dxfId="19" priority="30" operator="equal">
      <formula>"OK"</formula>
    </cfRule>
    <cfRule type="cellIs" dxfId="18" priority="31" operator="equal">
      <formula>"PARCIAL"</formula>
    </cfRule>
    <cfRule type="cellIs" dxfId="17" priority="32" operator="equal">
      <formula>"NO OK"</formula>
    </cfRule>
  </conditionalFormatting>
  <conditionalFormatting sqref="N44">
    <cfRule type="cellIs" dxfId="16" priority="27" operator="equal">
      <formula>"OK"</formula>
    </cfRule>
    <cfRule type="cellIs" dxfId="15" priority="28" operator="equal">
      <formula>"PARCIAL"</formula>
    </cfRule>
    <cfRule type="cellIs" dxfId="14" priority="29" operator="equal">
      <formula>"NO OK"</formula>
    </cfRule>
  </conditionalFormatting>
  <conditionalFormatting sqref="N47:N48">
    <cfRule type="cellIs" dxfId="13" priority="39" operator="equal">
      <formula>"OK"</formula>
    </cfRule>
    <cfRule type="cellIs" dxfId="12" priority="40" operator="equal">
      <formula>"PARCIAL"</formula>
    </cfRule>
    <cfRule type="cellIs" dxfId="11" priority="41" operator="equal">
      <formula>"NO OK"</formula>
    </cfRule>
  </conditionalFormatting>
  <conditionalFormatting sqref="N49">
    <cfRule type="expression" dxfId="10" priority="1">
      <formula>N49=0</formula>
    </cfRule>
    <cfRule type="expression" dxfId="9" priority="2">
      <formula>N49&lt;0.25</formula>
    </cfRule>
    <cfRule type="expression" dxfId="8" priority="3">
      <formula>N49&lt;0.5</formula>
    </cfRule>
    <cfRule type="expression" dxfId="7" priority="4">
      <formula>N49&lt;0.75</formula>
    </cfRule>
    <cfRule type="expression" dxfId="6" priority="5">
      <formula>N49&lt;10</formula>
    </cfRule>
  </conditionalFormatting>
  <conditionalFormatting sqref="N60:N61">
    <cfRule type="cellIs" dxfId="5" priority="24" operator="equal">
      <formula>"OK"</formula>
    </cfRule>
    <cfRule type="cellIs" dxfId="4" priority="25" operator="equal">
      <formula>"PARCIAL"</formula>
    </cfRule>
    <cfRule type="cellIs" dxfId="3" priority="26" operator="equal">
      <formula>"NO OK"</formula>
    </cfRule>
  </conditionalFormatting>
  <conditionalFormatting sqref="N64">
    <cfRule type="cellIs" dxfId="2" priority="33" operator="equal">
      <formula>"OK"</formula>
    </cfRule>
    <cfRule type="cellIs" dxfId="1" priority="34" operator="equal">
      <formula>"PARCIAL"</formula>
    </cfRule>
    <cfRule type="cellIs" dxfId="0" priority="35" operator="equal">
      <formula>"NO OK"</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1" ma:contentTypeDescription="Crear nuevo documento." ma:contentTypeScope="" ma:versionID="a2cb41235b3718df2ae5915f5fd59c4e">
  <xsd:schema xmlns:xsd="http://www.w3.org/2001/XMLSchema" xmlns:xs="http://www.w3.org/2001/XMLSchema" xmlns:p="http://schemas.microsoft.com/office/2006/metadata/properties" xmlns:ns3="89708083-34cb-48e5-9ee6-642f91c09ee6" targetNamespace="http://schemas.microsoft.com/office/2006/metadata/properties" ma:root="true" ma:fieldsID="70aed79fc864652684147798bb1aa66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0A0F7A-C190-4DE8-975A-B744093E0C5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22F91AE-7938-4507-A58E-436DF1D84BFC}">
  <ds:schemaRefs>
    <ds:schemaRef ds:uri="http://schemas.microsoft.com/sharepoint/v3/contenttype/forms"/>
  </ds:schemaRefs>
</ds:datastoreItem>
</file>

<file path=customXml/itemProps3.xml><?xml version="1.0" encoding="utf-8"?>
<ds:datastoreItem xmlns:ds="http://schemas.openxmlformats.org/officeDocument/2006/customXml" ds:itemID="{F4BDB2BE-BA9C-4AC4-B214-B722CA634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Portada</vt:lpstr>
      <vt:lpstr>Centro</vt:lpstr>
      <vt:lpstr>GLEstran</vt:lpstr>
      <vt:lpstr>GTraduc</vt:lpstr>
      <vt:lpstr>GFiloApli</vt:lpstr>
      <vt:lpstr>MTraduMulti</vt:lpstr>
      <vt:lpstr>MEstIngles</vt:lpstr>
      <vt:lpstr>MLinguistica</vt:lpstr>
      <vt:lpstr>MComunicInt</vt:lpstr>
      <vt:lpstr>Anexos 1</vt:lpstr>
      <vt:lpstr>Anexos 2</vt:lpstr>
      <vt:lpstr>Anexos 3</vt:lpstr>
      <vt:lpstr>Resumo</vt:lpstr>
      <vt:lpstr>Procedementos</vt:lpstr>
      <vt:lpstr>Centro!Área_de_impresión</vt:lpstr>
      <vt:lpstr>GFiloApli!Área_de_impresión</vt:lpstr>
      <vt:lpstr>GLEstran!Área_de_impresión</vt:lpstr>
      <vt:lpstr>GTraduc!Área_de_impresión</vt:lpstr>
      <vt:lpstr>MComunicInt!Área_de_impresión</vt:lpstr>
      <vt:lpstr>MEstIngles!Área_de_impresión</vt:lpstr>
      <vt:lpstr>MLinguistica!Área_de_impresión</vt:lpstr>
      <vt:lpstr>MTraduMulti!Área_de_impresión</vt:lpstr>
      <vt:lpstr>Resumo!Área_de_impresión</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Raquel Gandón Chapela</dc:creator>
  <cp:keywords/>
  <dc:description/>
  <cp:lastModifiedBy>María Seijas Montero</cp:lastModifiedBy>
  <cp:revision/>
  <dcterms:created xsi:type="dcterms:W3CDTF">2023-01-18T09:08:00Z</dcterms:created>
  <dcterms:modified xsi:type="dcterms:W3CDTF">2026-07-20T09:48:16Z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